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13_ncr:1_{B4627BF3-6982-4D5F-A800-46B29066C67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UKA HADAPAN" sheetId="1" r:id="rId1"/>
    <sheet name="JKR PATA 3A" sheetId="2" r:id="rId2"/>
    <sheet name="JKR PATA 3B" sheetId="5" r:id="rId3"/>
    <sheet name="JKR PATA 3C" sheetId="6" r:id="rId4"/>
  </sheets>
  <definedNames>
    <definedName name="_xlnm._FilterDatabase" localSheetId="1" hidden="1">'JKR PATA 3A'!$B$11:$Q$35</definedName>
    <definedName name="OLE_LINK3" localSheetId="0">'MUKA HADAPAN'!#REF!</definedName>
    <definedName name="_xlnm.Print_Area" localSheetId="1">'JKR PATA 3A'!$A$1:$Q$71</definedName>
    <definedName name="_xlnm.Print_Area" localSheetId="2">'JKR PATA 3B'!$A$1:$AP$69</definedName>
    <definedName name="_xlnm.Print_Area" localSheetId="3">'JKR PATA 3C'!$A$1:$X$68</definedName>
    <definedName name="_xlnm.Print_Area" localSheetId="0">'MUKA HADAPAN'!$B$38:$F$92</definedName>
    <definedName name="_xlnm.Print_Titles" localSheetId="1">'JKR PATA 3A'!$1:$4</definedName>
    <definedName name="_xlnm.Print_Titles" localSheetId="2">'JKR PATA 3B'!$A:$B,'JKR PATA 3B'!$1:$7</definedName>
    <definedName name="_xlnm.Print_Titles" localSheetId="3">'JKR PATA 3C'!$A:$B,'JKR PATA 3C'!$1:$6</definedName>
  </definedNames>
  <calcPr calcId="191029"/>
</workbook>
</file>

<file path=xl/calcChain.xml><?xml version="1.0" encoding="utf-8"?>
<calcChain xmlns="http://schemas.openxmlformats.org/spreadsheetml/2006/main">
  <c r="P70" i="2" l="1"/>
  <c r="N70" i="2"/>
  <c r="M70" i="2"/>
  <c r="S10" i="6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C68" i="5"/>
  <c r="C36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10" i="6"/>
  <c r="D10" i="6"/>
  <c r="D35" i="6" s="1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D41" i="6"/>
  <c r="D66" i="6" s="1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AP43" i="5"/>
  <c r="AP44" i="5"/>
  <c r="AP45" i="5"/>
  <c r="AP46" i="5"/>
  <c r="AP47" i="5"/>
  <c r="AP48" i="5"/>
  <c r="AP49" i="5"/>
  <c r="AP50" i="5"/>
  <c r="AP51" i="5"/>
  <c r="AP52" i="5"/>
  <c r="AP53" i="5"/>
  <c r="AP54" i="5"/>
  <c r="AP55" i="5"/>
  <c r="AP56" i="5"/>
  <c r="AP57" i="5"/>
  <c r="AP58" i="5"/>
  <c r="AP59" i="5"/>
  <c r="AP60" i="5"/>
  <c r="AP61" i="5"/>
  <c r="AP62" i="5"/>
  <c r="AP63" i="5"/>
  <c r="AP64" i="5"/>
  <c r="AP65" i="5"/>
  <c r="AP66" i="5"/>
  <c r="AP67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P23" i="5"/>
  <c r="AP24" i="5"/>
  <c r="AP25" i="5"/>
  <c r="AP26" i="5"/>
  <c r="AP27" i="5"/>
  <c r="AP28" i="5"/>
  <c r="AP29" i="5"/>
  <c r="AP30" i="5"/>
  <c r="AP31" i="5"/>
  <c r="AP32" i="5"/>
  <c r="AP33" i="5"/>
  <c r="AP34" i="5"/>
  <c r="AP35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L62" i="5"/>
  <c r="AL63" i="5"/>
  <c r="AL64" i="5"/>
  <c r="AL65" i="5"/>
  <c r="AL66" i="5"/>
  <c r="AL67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E43" i="5"/>
  <c r="AE44" i="5"/>
  <c r="AE45" i="5"/>
  <c r="AE46" i="5"/>
  <c r="AE47" i="5"/>
  <c r="AE48" i="5"/>
  <c r="AE49" i="5"/>
  <c r="AE50" i="5"/>
  <c r="AE51" i="5"/>
  <c r="AE52" i="5"/>
  <c r="AE53" i="5"/>
  <c r="AE54" i="5"/>
  <c r="AE55" i="5"/>
  <c r="AE56" i="5"/>
  <c r="AE57" i="5"/>
  <c r="AE58" i="5"/>
  <c r="AE59" i="5"/>
  <c r="AE60" i="5"/>
  <c r="AE61" i="5"/>
  <c r="AE62" i="5"/>
  <c r="AE63" i="5"/>
  <c r="AE64" i="5"/>
  <c r="AE65" i="5"/>
  <c r="AE66" i="5"/>
  <c r="AE67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B43" i="5"/>
  <c r="AB44" i="5"/>
  <c r="AB45" i="5"/>
  <c r="AB46" i="5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AB60" i="5"/>
  <c r="AB61" i="5"/>
  <c r="AB62" i="5"/>
  <c r="AB63" i="5"/>
  <c r="AB64" i="5"/>
  <c r="AB65" i="5"/>
  <c r="AB66" i="5"/>
  <c r="AB67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D43" i="5"/>
  <c r="D68" i="5" s="1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11" i="5"/>
  <c r="D36" i="5" s="1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B41" i="6"/>
  <c r="B44" i="6"/>
  <c r="B47" i="6"/>
  <c r="B49" i="6"/>
  <c r="B52" i="6"/>
  <c r="B55" i="6"/>
  <c r="B57" i="6"/>
  <c r="B60" i="6"/>
  <c r="B63" i="6"/>
  <c r="B65" i="6"/>
  <c r="B43" i="5"/>
  <c r="B44" i="5"/>
  <c r="B42" i="6" s="1"/>
  <c r="B45" i="5"/>
  <c r="B43" i="6" s="1"/>
  <c r="B46" i="5"/>
  <c r="B47" i="5"/>
  <c r="B45" i="6" s="1"/>
  <c r="B48" i="5"/>
  <c r="B46" i="6" s="1"/>
  <c r="B49" i="5"/>
  <c r="B50" i="5"/>
  <c r="B48" i="6" s="1"/>
  <c r="B51" i="5"/>
  <c r="B52" i="5"/>
  <c r="B50" i="6" s="1"/>
  <c r="B53" i="5"/>
  <c r="B51" i="6" s="1"/>
  <c r="B54" i="5"/>
  <c r="B55" i="5"/>
  <c r="B53" i="6" s="1"/>
  <c r="B56" i="5"/>
  <c r="B54" i="6" s="1"/>
  <c r="B57" i="5"/>
  <c r="B58" i="5"/>
  <c r="B56" i="6" s="1"/>
  <c r="B59" i="5"/>
  <c r="B60" i="5"/>
  <c r="B58" i="6" s="1"/>
  <c r="B61" i="5"/>
  <c r="B59" i="6" s="1"/>
  <c r="B62" i="5"/>
  <c r="B63" i="5"/>
  <c r="B61" i="6" s="1"/>
  <c r="B64" i="5"/>
  <c r="B62" i="6" s="1"/>
  <c r="B65" i="5"/>
  <c r="B66" i="5"/>
  <c r="B64" i="6" s="1"/>
  <c r="B67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W66" i="6"/>
  <c r="U66" i="6"/>
  <c r="T66" i="6"/>
  <c r="O66" i="6"/>
  <c r="V35" i="6"/>
  <c r="M35" i="6"/>
  <c r="K35" i="6"/>
  <c r="L70" i="2"/>
  <c r="K70" i="2"/>
  <c r="J70" i="2"/>
  <c r="I70" i="2"/>
  <c r="L36" i="2"/>
  <c r="K36" i="2"/>
  <c r="J36" i="2"/>
  <c r="I36" i="2"/>
  <c r="D4" i="6"/>
  <c r="D3" i="6"/>
  <c r="E3" i="5" l="1"/>
  <c r="E4" i="5"/>
  <c r="H1" i="6"/>
  <c r="D1" i="6"/>
  <c r="G35" i="6"/>
  <c r="Q35" i="6"/>
  <c r="R35" i="6"/>
  <c r="T35" i="6"/>
  <c r="U35" i="6"/>
  <c r="W35" i="6"/>
  <c r="R68" i="5"/>
  <c r="Y36" i="5"/>
  <c r="R36" i="5"/>
  <c r="G68" i="5"/>
  <c r="G36" i="5"/>
  <c r="K36" i="5"/>
  <c r="M36" i="5"/>
  <c r="L36" i="5"/>
  <c r="D1" i="2" l="1"/>
  <c r="C3" i="2"/>
  <c r="H4" i="6"/>
  <c r="H3" i="6"/>
  <c r="K1" i="5"/>
  <c r="D1" i="5"/>
  <c r="L4" i="5"/>
  <c r="L3" i="5"/>
  <c r="M4" i="2"/>
  <c r="M3" i="2"/>
  <c r="C4" i="2"/>
  <c r="J1" i="2"/>
  <c r="B67" i="1"/>
  <c r="D88" i="1"/>
  <c r="D87" i="1"/>
  <c r="D86" i="1"/>
  <c r="D85" i="1"/>
  <c r="B72" i="1"/>
  <c r="B76" i="1"/>
  <c r="B57" i="1"/>
  <c r="B55" i="1"/>
  <c r="S41" i="6" l="1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S35" i="6" l="1"/>
  <c r="P35" i="6"/>
  <c r="V66" i="6" l="1"/>
  <c r="S66" i="6"/>
  <c r="R66" i="6"/>
  <c r="Q66" i="6"/>
  <c r="M66" i="6"/>
  <c r="L66" i="6"/>
  <c r="K66" i="6"/>
  <c r="J66" i="6"/>
  <c r="I66" i="6"/>
  <c r="H66" i="6"/>
  <c r="G66" i="6"/>
  <c r="E41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O35" i="6"/>
  <c r="L35" i="6"/>
  <c r="J35" i="6"/>
  <c r="I35" i="6"/>
  <c r="H35" i="6"/>
  <c r="X66" i="6"/>
  <c r="F66" i="6" l="1"/>
  <c r="E42" i="6"/>
  <c r="E66" i="6" s="1"/>
  <c r="N66" i="6"/>
  <c r="F35" i="6"/>
  <c r="P66" i="6"/>
  <c r="Q70" i="2" l="1"/>
  <c r="O70" i="2"/>
  <c r="G70" i="2"/>
  <c r="F70" i="2"/>
  <c r="E70" i="2"/>
  <c r="C70" i="2"/>
  <c r="P36" i="2"/>
  <c r="G36" i="2"/>
  <c r="F36" i="2"/>
  <c r="E36" i="2"/>
  <c r="C36" i="2"/>
  <c r="H36" i="2" l="1"/>
  <c r="H70" i="2"/>
  <c r="AO68" i="5" l="1"/>
  <c r="AN68" i="5"/>
  <c r="AM68" i="5"/>
  <c r="AK68" i="5"/>
  <c r="AJ68" i="5"/>
  <c r="AH68" i="5"/>
  <c r="AG68" i="5"/>
  <c r="AF68" i="5"/>
  <c r="AD68" i="5"/>
  <c r="AC68" i="5"/>
  <c r="AA68" i="5"/>
  <c r="Z68" i="5"/>
  <c r="Y68" i="5"/>
  <c r="W68" i="5"/>
  <c r="V68" i="5"/>
  <c r="T68" i="5"/>
  <c r="S68" i="5"/>
  <c r="P68" i="5"/>
  <c r="O68" i="5"/>
  <c r="M68" i="5"/>
  <c r="L68" i="5"/>
  <c r="K68" i="5"/>
  <c r="I68" i="5"/>
  <c r="H68" i="5"/>
  <c r="F68" i="5"/>
  <c r="AO36" i="5"/>
  <c r="AN36" i="5"/>
  <c r="AM36" i="5"/>
  <c r="AK36" i="5"/>
  <c r="AJ36" i="5"/>
  <c r="AH36" i="5"/>
  <c r="AG36" i="5"/>
  <c r="AF36" i="5"/>
  <c r="AD36" i="5"/>
  <c r="AC36" i="5"/>
  <c r="AA36" i="5"/>
  <c r="Z36" i="5"/>
  <c r="W36" i="5"/>
  <c r="V36" i="5"/>
  <c r="T36" i="5"/>
  <c r="S36" i="5"/>
  <c r="P36" i="5"/>
  <c r="O36" i="5"/>
  <c r="I36" i="5"/>
  <c r="H36" i="5"/>
  <c r="F36" i="5"/>
  <c r="U68" i="5" l="1"/>
  <c r="X36" i="5"/>
  <c r="AI36" i="5"/>
  <c r="AP36" i="5"/>
  <c r="AE36" i="5"/>
  <c r="AL68" i="5"/>
  <c r="Q36" i="5"/>
  <c r="AB36" i="5"/>
  <c r="X68" i="5"/>
  <c r="AI68" i="5"/>
  <c r="U36" i="5"/>
  <c r="Q68" i="5"/>
  <c r="AB68" i="5"/>
  <c r="AE68" i="5"/>
  <c r="AP68" i="5"/>
  <c r="AL36" i="5"/>
  <c r="J68" i="5"/>
  <c r="N68" i="5"/>
  <c r="E68" i="5"/>
  <c r="N36" i="5"/>
  <c r="J36" i="5"/>
  <c r="O36" i="2"/>
  <c r="N36" i="2"/>
  <c r="M36" i="2"/>
  <c r="N35" i="6" l="1"/>
  <c r="E36" i="5" l="1"/>
  <c r="Q36" i="2" l="1"/>
  <c r="X35" i="6" l="1"/>
  <c r="E35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H8" authorId="0" shapeId="0" xr:uid="{69019093-FCD3-4F2F-B53B-9AA774B0E6FF}">
      <text>
        <r>
          <rPr>
            <b/>
            <sz val="12"/>
            <color indexed="81"/>
            <rFont val="Tahoma"/>
            <family val="2"/>
          </rPr>
          <t>URUS SETIA:</t>
        </r>
        <r>
          <rPr>
            <sz val="12"/>
            <color indexed="81"/>
            <rFont val="Tahoma"/>
            <family val="2"/>
          </rPr>
          <t xml:space="preserve">
Merujuk kepada aktiviti dan kos yang terlibat untuk menguruskan penerimaan aset baru</t>
        </r>
      </text>
    </comment>
    <comment ref="O8" authorId="0" shapeId="0" xr:uid="{D7963438-84A7-4E32-88D5-05FE5E5033A2}">
      <text>
        <r>
          <rPr>
            <b/>
            <sz val="12"/>
            <color indexed="81"/>
            <rFont val="Tahoma"/>
            <family val="2"/>
          </rPr>
          <t>URUS SETIA:</t>
        </r>
        <r>
          <rPr>
            <sz val="12"/>
            <color indexed="81"/>
            <rFont val="Tahoma"/>
            <family val="2"/>
          </rPr>
          <t xml:space="preserve">
Merujuk kepada aktiviti dan kos yang terlibat untuk skop operasi aset dan skop penyenggaraan aset.</t>
        </r>
      </text>
    </comment>
    <comment ref="V8" authorId="0" shapeId="0" xr:uid="{CBCD1C94-6C11-474C-A992-2671F81A6529}">
      <text>
        <r>
          <rPr>
            <b/>
            <sz val="9"/>
            <color indexed="81"/>
            <rFont val="Tahoma"/>
            <family val="2"/>
          </rPr>
          <t xml:space="preserve">URUS SETIA:
</t>
        </r>
      </text>
    </comment>
    <comment ref="AC8" authorId="0" shapeId="0" xr:uid="{B5D05538-1DC8-45CD-93D1-853BB6FF7AA6}">
      <text>
        <r>
          <rPr>
            <b/>
            <sz val="12"/>
            <color indexed="81"/>
            <rFont val="Tahoma"/>
            <family val="2"/>
          </rPr>
          <t>URUS SETIA:</t>
        </r>
        <r>
          <rPr>
            <sz val="12"/>
            <color indexed="81"/>
            <rFont val="Tahoma"/>
            <family val="2"/>
          </rPr>
          <t xml:space="preserve">
Merujuk kepada aktiviti dan kos yang terlibat bagi projek Pemulihan /Ubah Suai/ Naik Taraf TPATA BANGUNAN M/S 86
"</t>
        </r>
        <r>
          <rPr>
            <b/>
            <sz val="12"/>
            <color indexed="81"/>
            <rFont val="Tahoma"/>
            <family val="2"/>
          </rPr>
          <t>Pemulihan Aset</t>
        </r>
        <r>
          <rPr>
            <sz val="12"/>
            <color indexed="81"/>
            <rFont val="Tahoma"/>
            <family val="2"/>
          </rPr>
          <t>"= Mengembalikan keadaan fizikal dan kefungsian aset kepada keadaan asal 
"</t>
        </r>
        <r>
          <rPr>
            <b/>
            <sz val="12"/>
            <color indexed="81"/>
            <rFont val="Tahoma"/>
            <family val="2"/>
          </rPr>
          <t>Pemuliharaan Aset</t>
        </r>
        <r>
          <rPr>
            <sz val="12"/>
            <color indexed="81"/>
            <rFont val="Tahoma"/>
            <family val="2"/>
          </rPr>
          <t>"= Kerja yang melibatkan aset tak alih warisan termasuklah pemeliharaan, pembaikpulihan, pembinaan semula, pemulihan dan penyesuaian atau mana-mana gabungannya (sepertimana yang ditafsirkan di dalam Akta 645 yang berkuat kuasa).
"</t>
        </r>
        <r>
          <rPr>
            <b/>
            <sz val="12"/>
            <color indexed="81"/>
            <rFont val="Tahoma"/>
            <family val="2"/>
          </rPr>
          <t>Ubah Suai Aset</t>
        </r>
        <r>
          <rPr>
            <sz val="12"/>
            <color indexed="81"/>
            <rFont val="Tahoma"/>
            <family val="2"/>
          </rPr>
          <t>" =Keadaan fizikal dan kefungsian aset diubah. Tidak libatkan perubahan struktur dan pertambahan saiz.
"</t>
        </r>
        <r>
          <rPr>
            <b/>
            <sz val="12"/>
            <color indexed="81"/>
            <rFont val="Tahoma"/>
            <family val="2"/>
          </rPr>
          <t>Naik Taraf Aset</t>
        </r>
        <r>
          <rPr>
            <sz val="12"/>
            <color indexed="81"/>
            <rFont val="Tahoma"/>
            <family val="2"/>
          </rPr>
          <t xml:space="preserve">"= Fizikal dan kefungsian aset dipertingkatkan. Melibatkan kerja mengubah struktur/ saiz sedia ada termasuk  peningkatan prestasi  sistem mekanikal/ elektrikal/ ICT
Maklumat Kos Yang Dimasukkan Adalah </t>
        </r>
        <r>
          <rPr>
            <b/>
            <sz val="12"/>
            <color indexed="81"/>
            <rFont val="Tahoma"/>
            <family val="2"/>
          </rPr>
          <t>TAHUNAN
Cth: Projek A= RM 3 Juta untuk 3 tahun
Budget Tahunan Projek A= RM 1 Juta
Jumlah yang perlu dilaporkan adalah nilai tahunan RM 1 Juta</t>
        </r>
      </text>
    </comment>
    <comment ref="AJ8" authorId="0" shapeId="0" xr:uid="{1AEFF022-6EED-49B0-A2E1-8154727A2EBD}">
      <text>
        <r>
          <rPr>
            <b/>
            <sz val="12"/>
            <color indexed="81"/>
            <rFont val="Tahoma"/>
            <family val="2"/>
          </rPr>
          <t>URUS SETIA:</t>
        </r>
        <r>
          <rPr>
            <sz val="12"/>
            <color indexed="81"/>
            <rFont val="Tahoma"/>
            <family val="2"/>
          </rPr>
          <t xml:space="preserve">
Merujuk kepada aktiviti dan kos yang terlibat untuk melupuskan Aset 
(Cth : Kos Untuk Meroboh atau berkaitan)</t>
        </r>
      </text>
    </comment>
  </commentList>
</comments>
</file>

<file path=xl/sharedStrings.xml><?xml version="1.0" encoding="utf-8"?>
<sst xmlns="http://schemas.openxmlformats.org/spreadsheetml/2006/main" count="489" uniqueCount="236">
  <si>
    <t>Premis Aset</t>
  </si>
  <si>
    <t>-</t>
  </si>
  <si>
    <t>Staf UPF</t>
  </si>
  <si>
    <t>Kompetensi dan Latihan*</t>
  </si>
  <si>
    <t>AB</t>
  </si>
  <si>
    <t>4. Maklumat Asas Aset</t>
  </si>
  <si>
    <t>* ruang ini ialah bagi tujuan LINK EXCEL (JANGAN DELETE)</t>
  </si>
  <si>
    <t>SUKUAN</t>
  </si>
  <si>
    <t>JUMLAH MILIKAN</t>
  </si>
  <si>
    <t>Nota (Urusetia JPAK)</t>
  </si>
  <si>
    <t>Coverpage ni telah ' dilink' ke borang seterusnya
1. Langkah 1 - Sila isi dibahagian (Sila Kemaskini Ruang Ini</t>
  </si>
  <si>
    <t>2. Langkah 2 - pastikan susunan mengikut hierarki pelaporan</t>
  </si>
  <si>
    <t>Cth 1:</t>
  </si>
  <si>
    <t xml:space="preserve">           : Jabatan -Jabatan Tenaga Manusia (JTM)</t>
  </si>
  <si>
    <t>*Sekiranya anda Pengumpul laporan Peringkat Jabatan /Ibu Pejabat Jabatan seperti berikut</t>
  </si>
  <si>
    <t>Cth 2:</t>
  </si>
  <si>
    <t xml:space="preserve">          :  Kementerian -Kementerian Sumber Manusia (KSM)</t>
  </si>
  <si>
    <t xml:space="preserve">          :  Kementerian -Kementerian Dalam Negeri (KDN)</t>
  </si>
  <si>
    <t xml:space="preserve">          :  Jabatan - Polis Diraja Malaysia (PDRM)</t>
  </si>
  <si>
    <t xml:space="preserve">          :  Jabatan : Polis Diraja Malaysia (PDRM)</t>
  </si>
  <si>
    <t xml:space="preserve">             Negeri  : Ibu Pejabat Kontigen Negeri Kedah  (IPK Kedah)</t>
  </si>
  <si>
    <t xml:space="preserve">             Daerah  : Ibu Pejabat Daerah Baling  (IPD Baling)</t>
  </si>
  <si>
    <r>
      <t xml:space="preserve">*Sekiranya anda Pengumpul laporan </t>
    </r>
    <r>
      <rPr>
        <b/>
        <sz val="10"/>
        <color theme="1"/>
        <rFont val="Calibri"/>
        <family val="2"/>
        <scheme val="minor"/>
      </rPr>
      <t xml:space="preserve">Peringkat Jabatan /Ibu Pejabat </t>
    </r>
    <r>
      <rPr>
        <sz val="10"/>
        <color theme="1"/>
        <rFont val="Calibri"/>
        <family val="2"/>
        <scheme val="minor"/>
      </rPr>
      <t>seperti berikut</t>
    </r>
  </si>
  <si>
    <r>
      <t xml:space="preserve">*Sekiranya anda Pengumpul laporan </t>
    </r>
    <r>
      <rPr>
        <b/>
        <sz val="10"/>
        <color theme="1"/>
        <rFont val="Calibri"/>
        <family val="2"/>
        <scheme val="minor"/>
      </rPr>
      <t>Peringkat Neger</t>
    </r>
    <r>
      <rPr>
        <sz val="10"/>
        <color theme="1"/>
        <rFont val="Calibri"/>
        <family val="2"/>
        <scheme val="minor"/>
      </rPr>
      <t>i seperti berikut</t>
    </r>
  </si>
  <si>
    <r>
      <t xml:space="preserve">*Sekiranya anda Pengumpul laporan </t>
    </r>
    <r>
      <rPr>
        <b/>
        <sz val="10"/>
        <color theme="1"/>
        <rFont val="Calibri"/>
        <family val="2"/>
        <scheme val="minor"/>
      </rPr>
      <t>Peringkat Cawangan/Bahagian/ lain-lain</t>
    </r>
    <r>
      <rPr>
        <sz val="10"/>
        <color theme="1"/>
        <rFont val="Calibri"/>
        <family val="2"/>
        <scheme val="minor"/>
      </rPr>
      <t xml:space="preserve"> seperti berikut</t>
    </r>
  </si>
  <si>
    <t xml:space="preserve">          :  Jabatan : Jabatan Kerja Raya (JKR)</t>
  </si>
  <si>
    <t xml:space="preserve">             Cawangan  : Cawangan Senggara Fasiliti Bangunan  (CFSB)</t>
  </si>
  <si>
    <t>Cth 3: (Lain-lain mengikut kesesuaian , sila pastikan jumlah akhir adalah selari dengan master template kementerian)</t>
  </si>
  <si>
    <t xml:space="preserve">5. Penerimaan Aset </t>
  </si>
  <si>
    <t xml:space="preserve">6. Operasi dan Penyenggaraan Aset </t>
  </si>
  <si>
    <t>7.Penilaian Aset</t>
  </si>
  <si>
    <t>8. Pemulihan/ Pemuliharaan/ Ubah Suai/ Naik Taraf Aset</t>
  </si>
  <si>
    <t>9. Pelupusan Aset</t>
  </si>
  <si>
    <t>Aktiviti</t>
  </si>
  <si>
    <t>Perbelanjaan</t>
  </si>
  <si>
    <t>Struktur Binaan/ Komponen</t>
  </si>
  <si>
    <t>1. Maklumat UPF</t>
  </si>
  <si>
    <t>2. Sumber Manusia</t>
  </si>
  <si>
    <t>3. Aktiviti Keperluan Pejabat Unit Pengurusan Fasiliti (UPF)</t>
  </si>
  <si>
    <t>Pengurusan Pejabat</t>
  </si>
  <si>
    <t>Peralatan Kerja</t>
  </si>
  <si>
    <t>INPUT DARIPADA BORANG JKR.PATA.3A PERINGKAT PREMIS</t>
  </si>
  <si>
    <t>MILIKAN</t>
  </si>
  <si>
    <t>INPUT DARIPADA BORANG JKR.PATA.3B PERINGKAT PREMIS</t>
  </si>
  <si>
    <t>SEWA/ TUMPANG</t>
  </si>
  <si>
    <t>14. Pelupusan Aset</t>
  </si>
  <si>
    <t>10. Kategori Aset</t>
  </si>
  <si>
    <t>M</t>
  </si>
  <si>
    <t>S</t>
  </si>
  <si>
    <t>11. Kos Perolehan Aset</t>
  </si>
  <si>
    <t>12. Kos Operasi Aset</t>
  </si>
  <si>
    <t>13. Nilaian Aset</t>
  </si>
  <si>
    <r>
      <t xml:space="preserve">Lain-lain : …….... (nyatakan.)
</t>
    </r>
    <r>
      <rPr>
        <b/>
        <sz val="12"/>
        <color rgb="FF3333FF"/>
        <rFont val="Arial"/>
        <family val="2"/>
      </rPr>
      <t>(e )
M10.</t>
    </r>
  </si>
  <si>
    <t>15. Kehilangan dan Hapus Kira Aset</t>
  </si>
  <si>
    <t>JUMLAH SEWA/TUMPANG</t>
  </si>
  <si>
    <t>INPUT DARIPADA BORANG JKR.PATA.3C PERINGKAT PREMIS</t>
  </si>
  <si>
    <r>
      <t xml:space="preserve">*Sekiranya anda Pengumpul laporan </t>
    </r>
    <r>
      <rPr>
        <b/>
        <sz val="10"/>
        <color theme="1"/>
        <rFont val="Calibri"/>
        <family val="2"/>
        <scheme val="minor"/>
      </rPr>
      <t>Peringkat Daerah</t>
    </r>
    <r>
      <rPr>
        <sz val="10"/>
        <color theme="1"/>
        <rFont val="Calibri"/>
        <family val="2"/>
        <scheme val="minor"/>
      </rPr>
      <t xml:space="preserve"> seperti berikut</t>
    </r>
  </si>
  <si>
    <t>SEWA</t>
  </si>
  <si>
    <t>T</t>
  </si>
  <si>
    <t>TUMPANG</t>
  </si>
  <si>
    <t>sila pilih</t>
  </si>
  <si>
    <t>S/T</t>
  </si>
  <si>
    <t>ASET BANGUNAN</t>
  </si>
  <si>
    <t>AP</t>
  </si>
  <si>
    <t>ASET PEMBENTUNGAN</t>
  </si>
  <si>
    <t>AA</t>
  </si>
  <si>
    <t>ASET AIR</t>
  </si>
  <si>
    <t>AJ</t>
  </si>
  <si>
    <t>ASET JALAN</t>
  </si>
  <si>
    <t>LL</t>
  </si>
  <si>
    <t>LAIN-LAIN</t>
  </si>
  <si>
    <t>JAN- MAC  (Sehingga Sukuan 1 )</t>
  </si>
  <si>
    <t>JAN- JUN   (Sehingga Sukuan 2 )</t>
  </si>
  <si>
    <t>JAN- SEPT  (Sehingga Sukuan 3 )</t>
  </si>
  <si>
    <t>JAN- DEC  (Sehingga Sukuan 4 )</t>
  </si>
  <si>
    <t>Bulan :</t>
  </si>
  <si>
    <t>Tahun :</t>
  </si>
  <si>
    <t>Kementerian :</t>
  </si>
  <si>
    <t>Negeri/ Wilayah :</t>
  </si>
  <si>
    <t>Jabatan/ Agensi :</t>
  </si>
  <si>
    <t>Daerah :</t>
  </si>
  <si>
    <t>KEMENTERIAN</t>
  </si>
  <si>
    <t>*Link Drop Down Muka Hadapan</t>
  </si>
  <si>
    <t>ISTANA NEGARA</t>
  </si>
  <si>
    <t>*Link Drop Down 3A</t>
  </si>
  <si>
    <t>*Link Drop Down 3B</t>
  </si>
  <si>
    <t>Sila pilih</t>
  </si>
  <si>
    <t>Sila Pilih</t>
  </si>
  <si>
    <r>
      <t xml:space="preserve">Premis / Daerah / Negeri /Wilayah/ Jabatan / Agensi/ Kementerian
</t>
    </r>
    <r>
      <rPr>
        <sz val="14"/>
        <color theme="0" tint="-0.14999847407452621"/>
        <rFont val="Arial"/>
        <family val="2"/>
      </rPr>
      <t>M3A.</t>
    </r>
  </si>
  <si>
    <r>
      <t xml:space="preserve">Bil
</t>
    </r>
    <r>
      <rPr>
        <sz val="14"/>
        <color theme="0" tint="-0.14999847407452621"/>
        <rFont val="Arial"/>
        <family val="2"/>
      </rPr>
      <t>M3A.</t>
    </r>
  </si>
  <si>
    <r>
      <t xml:space="preserve">Bil
</t>
    </r>
    <r>
      <rPr>
        <sz val="14"/>
        <color theme="0" tint="-0.14999847407452621"/>
        <rFont val="Arial"/>
        <family val="2"/>
      </rPr>
      <t>S3A.</t>
    </r>
  </si>
  <si>
    <r>
      <t xml:space="preserve">Bil. Premis Aset </t>
    </r>
    <r>
      <rPr>
        <b/>
        <sz val="12"/>
        <color theme="0" tint="-0.14999847407452621"/>
        <rFont val="Arial"/>
        <family val="2"/>
      </rPr>
      <t>M4.</t>
    </r>
  </si>
  <si>
    <r>
      <t xml:space="preserve">Saiz Premis (luas/panjang) (m²/km) </t>
    </r>
    <r>
      <rPr>
        <b/>
        <sz val="12"/>
        <color theme="0" tint="-0.14999847407452621"/>
        <rFont val="Arial"/>
        <family val="2"/>
      </rPr>
      <t>M4.</t>
    </r>
  </si>
  <si>
    <r>
      <t xml:space="preserve">Populasi (Bil.) </t>
    </r>
    <r>
      <rPr>
        <b/>
        <sz val="12"/>
        <color theme="0" tint="-0.14999847407452621"/>
        <rFont val="Arial"/>
        <family val="2"/>
      </rPr>
      <t>M4.</t>
    </r>
  </si>
  <si>
    <r>
      <t xml:space="preserve">Rancang (Bil.) 
</t>
    </r>
    <r>
      <rPr>
        <b/>
        <sz val="12"/>
        <color rgb="FF3333FF"/>
        <rFont val="Arial"/>
        <family val="2"/>
      </rPr>
      <t xml:space="preserve">(a) </t>
    </r>
    <r>
      <rPr>
        <b/>
        <sz val="12"/>
        <color theme="0" tint="-0.14999847407452621"/>
        <rFont val="Arial"/>
        <family val="2"/>
      </rPr>
      <t>M5.</t>
    </r>
  </si>
  <si>
    <r>
      <t xml:space="preserve">Laksana (Bil.)  
</t>
    </r>
    <r>
      <rPr>
        <b/>
        <sz val="12"/>
        <color rgb="FF3333FF"/>
        <rFont val="Arial"/>
        <family val="2"/>
      </rPr>
      <t xml:space="preserve">(b) </t>
    </r>
    <r>
      <rPr>
        <b/>
        <sz val="12"/>
        <color theme="0" tint="-0.14999847407452621"/>
        <rFont val="Arial"/>
        <family val="2"/>
      </rPr>
      <t>M5.</t>
    </r>
  </si>
  <si>
    <r>
      <t xml:space="preserve">Mohon (RM) </t>
    </r>
    <r>
      <rPr>
        <b/>
        <sz val="12"/>
        <color theme="0" tint="-0.14999847407452621"/>
        <rFont val="Arial"/>
        <family val="2"/>
      </rPr>
      <t>M5.</t>
    </r>
  </si>
  <si>
    <r>
      <t xml:space="preserve">Jumlah Belanja (RM) 
</t>
    </r>
    <r>
      <rPr>
        <b/>
        <sz val="12"/>
        <color rgb="FF3333FF"/>
        <rFont val="Arial"/>
        <family val="2"/>
      </rPr>
      <t xml:space="preserve">(d) </t>
    </r>
    <r>
      <rPr>
        <b/>
        <sz val="12"/>
        <color theme="0" tint="-0.14999847407452621"/>
        <rFont val="Arial"/>
        <family val="2"/>
      </rPr>
      <t>M5.</t>
    </r>
  </si>
  <si>
    <r>
      <t xml:space="preserve">Rancang (Bil.) 
(a) </t>
    </r>
    <r>
      <rPr>
        <b/>
        <sz val="12"/>
        <color theme="0" tint="-0.14999847407452621"/>
        <rFont val="Arial"/>
        <family val="2"/>
      </rPr>
      <t>M6.</t>
    </r>
  </si>
  <si>
    <r>
      <t xml:space="preserve">Laksana (Bil.)  
(b) </t>
    </r>
    <r>
      <rPr>
        <b/>
        <sz val="12"/>
        <color theme="0" tint="-0.14999847407452621"/>
        <rFont val="Arial"/>
        <family val="2"/>
      </rPr>
      <t>M6.</t>
    </r>
  </si>
  <si>
    <r>
      <t xml:space="preserve">Mohon (RM) </t>
    </r>
    <r>
      <rPr>
        <b/>
        <sz val="12"/>
        <color theme="0" tint="-0.14999847407452621"/>
        <rFont val="Arial"/>
        <family val="2"/>
      </rPr>
      <t>M6.</t>
    </r>
  </si>
  <si>
    <r>
      <t xml:space="preserve">Terima (RM) 
</t>
    </r>
    <r>
      <rPr>
        <b/>
        <sz val="12"/>
        <color rgb="FF3333FF"/>
        <rFont val="Arial"/>
        <family val="2"/>
      </rPr>
      <t xml:space="preserve">( c) </t>
    </r>
    <r>
      <rPr>
        <b/>
        <sz val="12"/>
        <color theme="0" tint="-0.14999847407452621"/>
        <rFont val="Arial"/>
        <family val="2"/>
      </rPr>
      <t>M6.</t>
    </r>
  </si>
  <si>
    <r>
      <t xml:space="preserve">Jumlah Belanja (RM) 
</t>
    </r>
    <r>
      <rPr>
        <b/>
        <sz val="12"/>
        <color rgb="FF3333FF"/>
        <rFont val="Arial"/>
        <family val="2"/>
      </rPr>
      <t xml:space="preserve">(d) </t>
    </r>
    <r>
      <rPr>
        <b/>
        <sz val="12"/>
        <color theme="0" tint="-0.14999847407452621"/>
        <rFont val="Arial"/>
        <family val="2"/>
      </rPr>
      <t>M6.</t>
    </r>
  </si>
  <si>
    <r>
      <t xml:space="preserve">Rancang (Bil.) 
</t>
    </r>
    <r>
      <rPr>
        <b/>
        <sz val="12"/>
        <color rgb="FF3333FF"/>
        <rFont val="Arial"/>
        <family val="2"/>
      </rPr>
      <t xml:space="preserve">(a) </t>
    </r>
    <r>
      <rPr>
        <b/>
        <sz val="12"/>
        <color theme="0" tint="-0.14999847407452621"/>
        <rFont val="Arial"/>
        <family val="2"/>
      </rPr>
      <t>M7.</t>
    </r>
  </si>
  <si>
    <r>
      <t>Laksana (Bil.)</t>
    </r>
    <r>
      <rPr>
        <b/>
        <sz val="12"/>
        <color rgb="FF3333FF"/>
        <rFont val="Arial"/>
        <family val="2"/>
      </rPr>
      <t xml:space="preserve">  
(b) </t>
    </r>
    <r>
      <rPr>
        <b/>
        <sz val="12"/>
        <color theme="0" tint="-0.14999847407452621"/>
        <rFont val="Arial"/>
        <family val="2"/>
      </rPr>
      <t>M7.</t>
    </r>
  </si>
  <si>
    <r>
      <t xml:space="preserve">Mohon (RM) </t>
    </r>
    <r>
      <rPr>
        <b/>
        <sz val="12"/>
        <color theme="0" tint="-0.14999847407452621"/>
        <rFont val="Arial"/>
        <family val="2"/>
      </rPr>
      <t>M7.</t>
    </r>
  </si>
  <si>
    <r>
      <t xml:space="preserve">Terima (RM)
</t>
    </r>
    <r>
      <rPr>
        <b/>
        <sz val="12"/>
        <color rgb="FF3333FF"/>
        <rFont val="Arial"/>
        <family val="2"/>
      </rPr>
      <t xml:space="preserve">( c) </t>
    </r>
    <r>
      <rPr>
        <b/>
        <sz val="12"/>
        <color theme="0" tint="-0.14999847407452621"/>
        <rFont val="Arial"/>
        <family val="2"/>
      </rPr>
      <t>M7.</t>
    </r>
  </si>
  <si>
    <r>
      <t xml:space="preserve">Jumlah Belanja (RM)
</t>
    </r>
    <r>
      <rPr>
        <b/>
        <sz val="12"/>
        <color rgb="FF3333FF"/>
        <rFont val="Arial"/>
        <family val="2"/>
      </rPr>
      <t xml:space="preserve">(d) </t>
    </r>
    <r>
      <rPr>
        <b/>
        <sz val="12"/>
        <color theme="0" tint="-0.14999847407452621"/>
        <rFont val="Arial"/>
        <family val="2"/>
      </rPr>
      <t>M7.</t>
    </r>
  </si>
  <si>
    <r>
      <t xml:space="preserve">Rancang (Bil.) 
(a) </t>
    </r>
    <r>
      <rPr>
        <b/>
        <sz val="12"/>
        <color theme="0" tint="-0.14999847407452621"/>
        <rFont val="Arial"/>
        <family val="2"/>
      </rPr>
      <t>M8.</t>
    </r>
  </si>
  <si>
    <r>
      <t xml:space="preserve">Laksana (Bil.) </t>
    </r>
    <r>
      <rPr>
        <b/>
        <sz val="12"/>
        <color rgb="FF3333FF"/>
        <rFont val="Arial"/>
        <family val="2"/>
      </rPr>
      <t xml:space="preserve"> 
(b) </t>
    </r>
    <r>
      <rPr>
        <b/>
        <sz val="12"/>
        <color theme="0" tint="-0.14999847407452621"/>
        <rFont val="Arial"/>
        <family val="2"/>
      </rPr>
      <t>M8.</t>
    </r>
  </si>
  <si>
    <r>
      <t xml:space="preserve">Mohon (RM) </t>
    </r>
    <r>
      <rPr>
        <b/>
        <sz val="12"/>
        <color theme="0" tint="-0.14999847407452621"/>
        <rFont val="Arial"/>
        <family val="2"/>
      </rPr>
      <t>M8.</t>
    </r>
  </si>
  <si>
    <r>
      <t xml:space="preserve">Terima (RM) 
</t>
    </r>
    <r>
      <rPr>
        <b/>
        <sz val="12"/>
        <color rgb="FF3333FF"/>
        <rFont val="Arial"/>
        <family val="2"/>
      </rPr>
      <t xml:space="preserve">( c) </t>
    </r>
    <r>
      <rPr>
        <b/>
        <sz val="12"/>
        <color theme="0" tint="-0.14999847407452621"/>
        <rFont val="Arial"/>
        <family val="2"/>
      </rPr>
      <t>M8.</t>
    </r>
  </si>
  <si>
    <r>
      <t xml:space="preserve">Jumlah Belanja (RM) 
</t>
    </r>
    <r>
      <rPr>
        <b/>
        <sz val="12"/>
        <color rgb="FF3333FF"/>
        <rFont val="Arial"/>
        <family val="2"/>
      </rPr>
      <t xml:space="preserve">( d) </t>
    </r>
    <r>
      <rPr>
        <b/>
        <sz val="12"/>
        <color theme="0" tint="-0.14999847407452621"/>
        <rFont val="Arial"/>
        <family val="2"/>
      </rPr>
      <t>M8.</t>
    </r>
  </si>
  <si>
    <r>
      <t xml:space="preserve">Rancang (Bil.)
</t>
    </r>
    <r>
      <rPr>
        <b/>
        <sz val="12"/>
        <color rgb="FF3333FF"/>
        <rFont val="Arial"/>
        <family val="2"/>
      </rPr>
      <t xml:space="preserve">(a) </t>
    </r>
    <r>
      <rPr>
        <b/>
        <sz val="12"/>
        <color theme="0" tint="-0.14999847407452621"/>
        <rFont val="Arial"/>
        <family val="2"/>
      </rPr>
      <t>M9.</t>
    </r>
  </si>
  <si>
    <r>
      <t xml:space="preserve">Laksana (Bil.)  
</t>
    </r>
    <r>
      <rPr>
        <b/>
        <sz val="12"/>
        <color rgb="FF3333FF"/>
        <rFont val="Arial"/>
        <family val="2"/>
      </rPr>
      <t xml:space="preserve">(b) </t>
    </r>
    <r>
      <rPr>
        <b/>
        <sz val="12"/>
        <color theme="0" tint="-0.14999847407452621"/>
        <rFont val="Arial"/>
        <family val="2"/>
      </rPr>
      <t>M9.</t>
    </r>
  </si>
  <si>
    <r>
      <t>Mohon (RM)</t>
    </r>
    <r>
      <rPr>
        <b/>
        <sz val="12"/>
        <color theme="0" tint="-0.14999847407452621"/>
        <rFont val="Arial"/>
        <family val="2"/>
      </rPr>
      <t xml:space="preserve"> M9.</t>
    </r>
  </si>
  <si>
    <r>
      <t xml:space="preserve">Terima (RM) 
</t>
    </r>
    <r>
      <rPr>
        <b/>
        <sz val="12"/>
        <color rgb="FF3333FF"/>
        <rFont val="Arial"/>
        <family val="2"/>
      </rPr>
      <t xml:space="preserve">( c) </t>
    </r>
    <r>
      <rPr>
        <b/>
        <sz val="12"/>
        <color theme="0" tint="-0.14999847407452621"/>
        <rFont val="Arial"/>
        <family val="2"/>
      </rPr>
      <t>M9.</t>
    </r>
  </si>
  <si>
    <r>
      <t>Jumlah Belanja (RM)</t>
    </r>
    <r>
      <rPr>
        <b/>
        <sz val="12"/>
        <color rgb="FF3333FF"/>
        <rFont val="Arial"/>
        <family val="2"/>
      </rPr>
      <t xml:space="preserve"> 
( d) </t>
    </r>
    <r>
      <rPr>
        <b/>
        <sz val="12"/>
        <color theme="0" tint="-0.14999847407452621"/>
        <rFont val="Arial"/>
        <family val="2"/>
      </rPr>
      <t>M9.</t>
    </r>
  </si>
  <si>
    <r>
      <t xml:space="preserve">Bil
</t>
    </r>
    <r>
      <rPr>
        <b/>
        <sz val="12"/>
        <color theme="0" tint="-0.14999847407452621"/>
        <rFont val="Arial"/>
        <family val="2"/>
      </rPr>
      <t>S3B.</t>
    </r>
  </si>
  <si>
    <r>
      <t xml:space="preserve">Premis / Daerah / Negeri /Wilayah/ Jabatan / Agensi/ Kementerian
</t>
    </r>
    <r>
      <rPr>
        <sz val="14"/>
        <color theme="0" tint="-0.14999847407452621"/>
        <rFont val="Arial"/>
        <family val="2"/>
      </rPr>
      <t>S3B.</t>
    </r>
  </si>
  <si>
    <r>
      <t xml:space="preserve">Jenis pemilikan </t>
    </r>
    <r>
      <rPr>
        <sz val="12"/>
        <color theme="0" tint="-0.14999847407452621"/>
        <rFont val="Arial"/>
        <family val="2"/>
      </rPr>
      <t>M1.</t>
    </r>
  </si>
  <si>
    <r>
      <t xml:space="preserve">No. DPA
</t>
    </r>
    <r>
      <rPr>
        <b/>
        <sz val="12"/>
        <color theme="0" tint="-0.14999847407452621"/>
        <rFont val="Arial"/>
        <family val="2"/>
      </rPr>
      <t>M3C.</t>
    </r>
  </si>
  <si>
    <r>
      <t xml:space="preserve">Jalan (Bil.)
</t>
    </r>
    <r>
      <rPr>
        <b/>
        <sz val="12"/>
        <color rgb="FF3333FF"/>
        <rFont val="Arial"/>
        <family val="2"/>
      </rPr>
      <t xml:space="preserve">(b) </t>
    </r>
    <r>
      <rPr>
        <b/>
        <sz val="12"/>
        <color theme="0" tint="-0.14999847407452621"/>
        <rFont val="Arial"/>
        <family val="2"/>
      </rPr>
      <t>M10.</t>
    </r>
  </si>
  <si>
    <r>
      <t xml:space="preserve">Pembetungan (Bil.)
( c ) </t>
    </r>
    <r>
      <rPr>
        <b/>
        <sz val="12"/>
        <color theme="0" tint="-0.14999847407452621"/>
        <rFont val="Arial"/>
        <family val="2"/>
      </rPr>
      <t>M10.</t>
    </r>
  </si>
  <si>
    <r>
      <t xml:space="preserve">Air (Bil.)
</t>
    </r>
    <r>
      <rPr>
        <b/>
        <sz val="12"/>
        <color rgb="FF3333FF"/>
        <rFont val="Arial"/>
        <family val="2"/>
      </rPr>
      <t xml:space="preserve">(d) </t>
    </r>
    <r>
      <rPr>
        <b/>
        <sz val="12"/>
        <color theme="0" tint="-0.14999847407452621"/>
        <rFont val="Arial"/>
        <family val="2"/>
      </rPr>
      <t>M10.</t>
    </r>
  </si>
  <si>
    <r>
      <t xml:space="preserve">Kos Perolehan Tanah 
(RM) </t>
    </r>
    <r>
      <rPr>
        <b/>
        <sz val="12"/>
        <color theme="0" tint="-0.14999847407452621"/>
        <rFont val="Arial"/>
        <family val="2"/>
      </rPr>
      <t>M11.</t>
    </r>
    <r>
      <rPr>
        <b/>
        <sz val="12"/>
        <color theme="1"/>
        <rFont val="Arial"/>
        <family val="2"/>
      </rPr>
      <t xml:space="preserve">
</t>
    </r>
  </si>
  <si>
    <r>
      <t xml:space="preserve">Kos Siap Bina Asal  (RM)
</t>
    </r>
    <r>
      <rPr>
        <b/>
        <sz val="12"/>
        <color rgb="FF3333FF"/>
        <rFont val="Arial"/>
        <family val="2"/>
      </rPr>
      <t xml:space="preserve">(a) </t>
    </r>
    <r>
      <rPr>
        <b/>
        <sz val="12"/>
        <color theme="0" tint="-0.14999847407452621"/>
        <rFont val="Arial"/>
        <family val="2"/>
      </rPr>
      <t>M11.</t>
    </r>
  </si>
  <si>
    <r>
      <t xml:space="preserve">Kos Tambahan [PPUN] (RM)
</t>
    </r>
    <r>
      <rPr>
        <b/>
        <sz val="12"/>
        <color rgb="FF3333FF"/>
        <rFont val="Arial"/>
        <family val="2"/>
      </rPr>
      <t xml:space="preserve">(b) </t>
    </r>
    <r>
      <rPr>
        <b/>
        <sz val="12"/>
        <color theme="0" tint="-0.14999847407452621"/>
        <rFont val="Arial"/>
        <family val="2"/>
      </rPr>
      <t>M11.</t>
    </r>
  </si>
  <si>
    <r>
      <t xml:space="preserve">Jumlah Kos Operasi Bagi Tahun Sebelum (RM) </t>
    </r>
    <r>
      <rPr>
        <b/>
        <sz val="12"/>
        <color theme="0" tint="-0.14999847407452621"/>
        <rFont val="Arial"/>
        <family val="2"/>
      </rPr>
      <t>M12.</t>
    </r>
  </si>
  <si>
    <r>
      <t xml:space="preserve">Nilaian Semasa Tanah (RM)
</t>
    </r>
    <r>
      <rPr>
        <b/>
        <sz val="12"/>
        <color rgb="FF3333FF"/>
        <rFont val="Arial"/>
        <family val="2"/>
      </rPr>
      <t xml:space="preserve">(a) </t>
    </r>
    <r>
      <rPr>
        <b/>
        <sz val="12"/>
        <color theme="0" tint="-0.14999847407452621"/>
        <rFont val="Arial"/>
        <family val="2"/>
      </rPr>
      <t>M13.</t>
    </r>
  </si>
  <si>
    <r>
      <t xml:space="preserve">Nilaian Semasa Binaan (RM)
</t>
    </r>
    <r>
      <rPr>
        <b/>
        <sz val="12"/>
        <color rgb="FF3333FF"/>
        <rFont val="Arial"/>
        <family val="2"/>
      </rPr>
      <t xml:space="preserve">(b) </t>
    </r>
    <r>
      <rPr>
        <b/>
        <sz val="12"/>
        <color theme="0" tint="-0.14999847407452621"/>
        <rFont val="Arial"/>
        <family val="2"/>
      </rPr>
      <t>M13.</t>
    </r>
  </si>
  <si>
    <r>
      <t xml:space="preserve">Bilangan 
(Bil.) </t>
    </r>
    <r>
      <rPr>
        <b/>
        <sz val="12"/>
        <color theme="0" tint="-0.14999847407452621"/>
        <rFont val="Arial"/>
        <family val="2"/>
      </rPr>
      <t>M14.</t>
    </r>
  </si>
  <si>
    <r>
      <t xml:space="preserve">Nilai Semasa Aset  
(RM) </t>
    </r>
    <r>
      <rPr>
        <b/>
        <sz val="12"/>
        <color theme="0" tint="-0.14999847407452621"/>
        <rFont val="Arial"/>
        <family val="2"/>
      </rPr>
      <t>M14.</t>
    </r>
  </si>
  <si>
    <r>
      <t>Hasil Pelupusan 
(RM)</t>
    </r>
    <r>
      <rPr>
        <b/>
        <sz val="12"/>
        <color theme="0" tint="-0.14999847407452621"/>
        <rFont val="Arial"/>
        <family val="2"/>
      </rPr>
      <t xml:space="preserve"> M14.</t>
    </r>
  </si>
  <si>
    <r>
      <t xml:space="preserve">Bilangan 
(Bil.) </t>
    </r>
    <r>
      <rPr>
        <b/>
        <sz val="12"/>
        <color theme="0" tint="-0.14999847407452621"/>
        <rFont val="Arial"/>
        <family val="2"/>
      </rPr>
      <t>M15.</t>
    </r>
  </si>
  <si>
    <r>
      <t xml:space="preserve">Nilai Semasa Aset 
(RM) </t>
    </r>
    <r>
      <rPr>
        <b/>
        <sz val="12"/>
        <color theme="0" tint="-0.14999847407452621"/>
        <rFont val="Arial"/>
        <family val="2"/>
      </rPr>
      <t>M15.</t>
    </r>
  </si>
  <si>
    <t>MUKA HADAPAN</t>
  </si>
  <si>
    <t>PELAPORAN PENGURUSAN ASET TAK ALIH DI BAWAH KAWALAN KEMENTERIAN/ JABATAN/ AGENSI BERDASARKAN TATACARA PENGURUSAN ASET TAK ALIH (TPATA) VERSI 2.0</t>
  </si>
  <si>
    <t>TARIKH MESYUARAT     :</t>
  </si>
  <si>
    <t>JKPAK (FASILITI) BIL      :</t>
  </si>
  <si>
    <t>DISEDIAKAN OLEH         :</t>
  </si>
  <si>
    <t>NO RUJUKAN                  :</t>
  </si>
  <si>
    <t>Bilangan UPF Premis</t>
  </si>
  <si>
    <t>Jenis pemilikan aset</t>
  </si>
  <si>
    <t>Bilangan Premis Aset</t>
  </si>
  <si>
    <t xml:space="preserve">% Staf UPF yang hadir latihan </t>
  </si>
  <si>
    <t xml:space="preserve">% Staf UPF yang mencapai tahap kompetensi 3 dan ke atas*
</t>
  </si>
  <si>
    <t xml:space="preserve">% Pematuhan ruang/ staf UPF mengikut EPU </t>
  </si>
  <si>
    <t>% Perabot asas setiap staf UPF</t>
  </si>
  <si>
    <t>Mesin fotostat (Bil.)</t>
  </si>
  <si>
    <t>Telefon dan alat komunikasi  (Bil.)</t>
  </si>
  <si>
    <t>Komputer (Bil.)</t>
  </si>
  <si>
    <t>Alat pemeriksaan dan pengujian (Bil.)</t>
  </si>
  <si>
    <t>Kenderaan (Bil.)</t>
  </si>
  <si>
    <r>
      <t xml:space="preserve">Lulus (Bil.) </t>
    </r>
    <r>
      <rPr>
        <sz val="14"/>
        <color rgb="FF3333FF"/>
        <rFont val="Arial"/>
        <family val="2"/>
      </rPr>
      <t xml:space="preserve">
</t>
    </r>
    <r>
      <rPr>
        <sz val="14"/>
        <color theme="1"/>
        <rFont val="Arial"/>
        <family val="2"/>
      </rPr>
      <t>(a)</t>
    </r>
  </si>
  <si>
    <r>
      <t xml:space="preserve">Diisi (Bil.)  </t>
    </r>
    <r>
      <rPr>
        <sz val="14"/>
        <color rgb="FF3333FF"/>
        <rFont val="Arial"/>
        <family val="2"/>
      </rPr>
      <t xml:space="preserve">
</t>
    </r>
    <r>
      <rPr>
        <sz val="14"/>
        <color theme="1"/>
        <rFont val="Arial"/>
        <family val="2"/>
      </rPr>
      <t>(b)</t>
    </r>
  </si>
  <si>
    <r>
      <t xml:space="preserve">% Diisi </t>
    </r>
    <r>
      <rPr>
        <sz val="14"/>
        <color rgb="FF3333FF"/>
        <rFont val="Arial"/>
        <family val="2"/>
      </rPr>
      <t xml:space="preserve">
</t>
    </r>
    <r>
      <rPr>
        <sz val="14"/>
        <color theme="1"/>
        <rFont val="Arial"/>
        <family val="2"/>
      </rPr>
      <t>(b/a)</t>
    </r>
  </si>
  <si>
    <t>AGC - JABATAN PEGUAM NEGARA</t>
  </si>
  <si>
    <t>JAN - JABATAN AUDIT NEGARA</t>
  </si>
  <si>
    <t>JPA - JABATAN PERKHIDMATAN AWAM</t>
  </si>
  <si>
    <t>JPM - JABATAN PERDANA MENTERI</t>
  </si>
  <si>
    <t>KBS - KEMENTERIAN BELIA DAN SUKAN</t>
  </si>
  <si>
    <t>KDN - KEMENTERIAN DALAM NEGERI</t>
  </si>
  <si>
    <t>KKM - KEMENTERIAN KESIHATAN MALAYSIA</t>
  </si>
  <si>
    <t>KKR - KEMENTERIAN KERJA RAYA</t>
  </si>
  <si>
    <t>KPM - KEMENTERIAN PENDIDIKAN MALAYSIA</t>
  </si>
  <si>
    <t>KPN - KEMENTERIAN PERPADUAN NEGARA</t>
  </si>
  <si>
    <t>KPWKM - KEMENTERIAN PEMBANGUNAN WANITA, KELUARGA DAN MASYARAKAT</t>
  </si>
  <si>
    <t>KSM - KEMENTERIAN SUMBER MANUSIA</t>
  </si>
  <si>
    <t>MOF - KEMENTERIAN KEWANGAN MALAYSIA</t>
  </si>
  <si>
    <t>MOSTI - KEMENTERIAN SAINS, TEKNOLOGI DAN INOVASI</t>
  </si>
  <si>
    <t>MOT - KEMENTERIAN PENGANGKUTAN MALAYSIA</t>
  </si>
  <si>
    <t>MOTAC - KEMENTERIAN PELANCONGAN, SENI DAN BUDAYA MALAYSIA</t>
  </si>
  <si>
    <t>PARLIMEN MALAYSIA</t>
  </si>
  <si>
    <t>SPA - SURUHANJAYA PERKHIDMATAN AWAM MALAYSIA</t>
  </si>
  <si>
    <t>SPR - SURUHANJAYA PILIHAN RAYA MALAYSIA</t>
  </si>
  <si>
    <t>SPRM - SURUHANJAYA PENCEGAHAN RASUAH MALAYSIA</t>
  </si>
  <si>
    <r>
      <t xml:space="preserve">Terima (RM) 
</t>
    </r>
    <r>
      <rPr>
        <b/>
        <sz val="12"/>
        <color rgb="FF0000FF"/>
        <rFont val="Arial"/>
        <family val="2"/>
      </rPr>
      <t>( c)</t>
    </r>
    <r>
      <rPr>
        <b/>
        <sz val="12"/>
        <color theme="7"/>
        <rFont val="Arial"/>
        <family val="2"/>
      </rPr>
      <t xml:space="preserve"> </t>
    </r>
    <r>
      <rPr>
        <b/>
        <sz val="12"/>
        <color rgb="FFD9D9D9"/>
        <rFont val="Arial"/>
        <family val="2"/>
      </rPr>
      <t>M5.</t>
    </r>
  </si>
  <si>
    <r>
      <t xml:space="preserve">Nilaian Semasa Tanah (RM) </t>
    </r>
    <r>
      <rPr>
        <b/>
        <sz val="12"/>
        <color rgb="FF0000FF"/>
        <rFont val="Arial"/>
        <family val="2"/>
      </rPr>
      <t xml:space="preserve">(a) 
</t>
    </r>
    <r>
      <rPr>
        <b/>
        <sz val="12"/>
        <color rgb="FFD9D9D9"/>
        <rFont val="Arial"/>
        <family val="2"/>
      </rPr>
      <t>M13.</t>
    </r>
  </si>
  <si>
    <r>
      <t xml:space="preserve">Nilaian Semasa Binaan (RM) </t>
    </r>
    <r>
      <rPr>
        <b/>
        <sz val="12"/>
        <color rgb="FF0000FF"/>
        <rFont val="Arial"/>
        <family val="2"/>
      </rPr>
      <t>(b)</t>
    </r>
    <r>
      <rPr>
        <b/>
        <sz val="12"/>
        <color theme="1"/>
        <rFont val="Arial"/>
        <family val="2"/>
      </rPr>
      <t xml:space="preserve"> 
</t>
    </r>
    <r>
      <rPr>
        <b/>
        <sz val="12"/>
        <color rgb="FFD9D9D9"/>
        <rFont val="Arial"/>
        <family val="2"/>
      </rPr>
      <t>M13.</t>
    </r>
  </si>
  <si>
    <r>
      <t xml:space="preserve">Premis / Daerah / Negeri /Wilayah/ Jabatan / Agensi/ Kementerian
</t>
    </r>
    <r>
      <rPr>
        <sz val="12"/>
        <color theme="0" tint="-0.249977111117893"/>
        <rFont val="Arial"/>
        <family val="2"/>
      </rPr>
      <t>M3C.</t>
    </r>
  </si>
  <si>
    <r>
      <t xml:space="preserve">Bil
</t>
    </r>
    <r>
      <rPr>
        <b/>
        <sz val="12"/>
        <color theme="0" tint="-0.249977111117893"/>
        <rFont val="Arial"/>
        <family val="2"/>
      </rPr>
      <t>M3C.</t>
    </r>
  </si>
  <si>
    <r>
      <t xml:space="preserve">Jenis pemilikan
</t>
    </r>
    <r>
      <rPr>
        <b/>
        <sz val="12"/>
        <color theme="0" tint="-0.249977111117893"/>
        <rFont val="Arial"/>
        <family val="2"/>
      </rPr>
      <t>M3C.</t>
    </r>
  </si>
  <si>
    <r>
      <t xml:space="preserve">Jumlah Premis Aset (Bil.)
</t>
    </r>
    <r>
      <rPr>
        <b/>
        <sz val="12"/>
        <color rgb="FF3333FF"/>
        <rFont val="Arial"/>
        <family val="2"/>
      </rPr>
      <t>=(a)+(b)+( c) +(d)+ ( e)</t>
    </r>
    <r>
      <rPr>
        <b/>
        <sz val="12"/>
        <color theme="0" tint="-0.249977111117893"/>
        <rFont val="Arial"/>
        <family val="2"/>
      </rPr>
      <t xml:space="preserve"> M3C.</t>
    </r>
  </si>
  <si>
    <r>
      <t xml:space="preserve">Bangunan (Bil.)
</t>
    </r>
    <r>
      <rPr>
        <b/>
        <sz val="12"/>
        <color rgb="FF3333FF"/>
        <rFont val="Arial"/>
        <family val="2"/>
      </rPr>
      <t>(a)</t>
    </r>
    <r>
      <rPr>
        <b/>
        <sz val="12"/>
        <color theme="0" tint="-0.14999847407452621"/>
        <rFont val="Arial"/>
        <family val="2"/>
      </rPr>
      <t xml:space="preserve"> </t>
    </r>
    <r>
      <rPr>
        <b/>
        <sz val="12"/>
        <color theme="0" tint="-0.249977111117893"/>
        <rFont val="Arial"/>
        <family val="2"/>
      </rPr>
      <t>M10.</t>
    </r>
  </si>
  <si>
    <r>
      <t xml:space="preserve">Kos Keseluruhan Aset (RM)
</t>
    </r>
    <r>
      <rPr>
        <b/>
        <sz val="12"/>
        <color rgb="FF3333FF"/>
        <rFont val="Arial"/>
        <family val="2"/>
      </rPr>
      <t xml:space="preserve">= (a) + (b) </t>
    </r>
    <r>
      <rPr>
        <b/>
        <sz val="12"/>
        <color theme="0" tint="-0.249977111117893"/>
        <rFont val="Arial"/>
        <family val="2"/>
      </rPr>
      <t>M11.</t>
    </r>
  </si>
  <si>
    <r>
      <t xml:space="preserve">Jumlah Kos Operasi Bagi Tahun Semasa (RM)
</t>
    </r>
    <r>
      <rPr>
        <b/>
        <sz val="12"/>
        <color rgb="FF3333FF"/>
        <rFont val="Arial"/>
        <family val="2"/>
      </rPr>
      <t>[Jumlah Belanja, PATA 3B (i), (ii), (iii), (iv), (v)]</t>
    </r>
    <r>
      <rPr>
        <b/>
        <sz val="12"/>
        <color theme="0" tint="-0.14999847407452621"/>
        <rFont val="Arial"/>
        <family val="2"/>
      </rPr>
      <t xml:space="preserve"> </t>
    </r>
    <r>
      <rPr>
        <b/>
        <sz val="12"/>
        <color theme="0" tint="-0.249977111117893"/>
        <rFont val="Arial"/>
        <family val="2"/>
      </rPr>
      <t>M12.</t>
    </r>
  </si>
  <si>
    <r>
      <t xml:space="preserve">Jumlah Nilai Semasa (RM)
</t>
    </r>
    <r>
      <rPr>
        <b/>
        <sz val="12"/>
        <color rgb="FF0000FF"/>
        <rFont val="Arial"/>
        <family val="2"/>
      </rPr>
      <t>= (a) + (b)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theme="0" tint="-0.249977111117893"/>
        <rFont val="Arial"/>
        <family val="2"/>
      </rPr>
      <t>M13.</t>
    </r>
  </si>
  <si>
    <r>
      <t xml:space="preserve">Bil
</t>
    </r>
    <r>
      <rPr>
        <b/>
        <sz val="12"/>
        <color theme="0" tint="-0.249977111117893"/>
        <rFont val="Arial"/>
        <family val="2"/>
      </rPr>
      <t>S3C.</t>
    </r>
  </si>
  <si>
    <r>
      <t xml:space="preserve">Premis / Daerah / Negeri /Wilayah/ Jabatan / Agensi/ Kementerian
</t>
    </r>
    <r>
      <rPr>
        <sz val="12"/>
        <color theme="0" tint="-0.249977111117893"/>
        <rFont val="Arial"/>
        <family val="2"/>
      </rPr>
      <t>S3C.</t>
    </r>
  </si>
  <si>
    <r>
      <t xml:space="preserve">Jumlah Premis Aset (Bil.)
</t>
    </r>
    <r>
      <rPr>
        <b/>
        <sz val="12"/>
        <color rgb="FF3333FF"/>
        <rFont val="Arial"/>
        <family val="2"/>
      </rPr>
      <t xml:space="preserve">=(a)+(b)+( c) +(d)+ ( e) </t>
    </r>
    <r>
      <rPr>
        <b/>
        <sz val="12"/>
        <color theme="0" tint="-0.249977111117893"/>
        <rFont val="Arial"/>
        <family val="2"/>
      </rPr>
      <t>M3C.</t>
    </r>
  </si>
  <si>
    <r>
      <t xml:space="preserve">Jumlah Nilai Semasa (RM)
</t>
    </r>
    <r>
      <rPr>
        <b/>
        <sz val="12"/>
        <color rgb="FF3333FF"/>
        <rFont val="Arial"/>
        <family val="2"/>
      </rPr>
      <t xml:space="preserve">= (a) + (b) </t>
    </r>
    <r>
      <rPr>
        <b/>
        <sz val="12"/>
        <color theme="0" tint="-0.249977111117893"/>
        <rFont val="Arial"/>
        <family val="2"/>
      </rPr>
      <t>M13.</t>
    </r>
  </si>
  <si>
    <t>ada formula excel</t>
  </si>
  <si>
    <r>
      <t xml:space="preserve">Premis / Daerah / Negeri /Wilayah/ Jabatan / Agensi/ Kementerian
</t>
    </r>
    <r>
      <rPr>
        <sz val="14"/>
        <color theme="0" tint="-0.249977111117893"/>
        <rFont val="Arial"/>
        <family val="2"/>
      </rPr>
      <t>M3B.</t>
    </r>
  </si>
  <si>
    <r>
      <t xml:space="preserve">Bil
</t>
    </r>
    <r>
      <rPr>
        <b/>
        <sz val="12"/>
        <color theme="0" tint="-0.249977111117893"/>
        <rFont val="Arial"/>
        <family val="2"/>
      </rPr>
      <t>M3B.</t>
    </r>
  </si>
  <si>
    <r>
      <t xml:space="preserve">% Pencapaian 
</t>
    </r>
    <r>
      <rPr>
        <b/>
        <sz val="12"/>
        <color rgb="FF3333FF"/>
        <rFont val="Arial"/>
        <family val="2"/>
      </rPr>
      <t xml:space="preserve">(b)/(a) </t>
    </r>
    <r>
      <rPr>
        <b/>
        <sz val="12"/>
        <color theme="0" tint="-0.249977111117893"/>
        <rFont val="Arial"/>
        <family val="2"/>
      </rPr>
      <t>M5.</t>
    </r>
  </si>
  <si>
    <r>
      <t xml:space="preserve">% Perbelanjaan  
</t>
    </r>
    <r>
      <rPr>
        <b/>
        <sz val="12"/>
        <color rgb="FF3333FF"/>
        <rFont val="Arial"/>
        <family val="2"/>
      </rPr>
      <t xml:space="preserve">(d) / ( c) </t>
    </r>
    <r>
      <rPr>
        <b/>
        <sz val="12"/>
        <color theme="0" tint="-0.249977111117893"/>
        <rFont val="Arial"/>
        <family val="2"/>
      </rPr>
      <t>M5.</t>
    </r>
  </si>
  <si>
    <r>
      <t xml:space="preserve">% Perbelanjaan 
</t>
    </r>
    <r>
      <rPr>
        <b/>
        <sz val="12"/>
        <color rgb="FF3333FF"/>
        <rFont val="Arial"/>
        <family val="2"/>
      </rPr>
      <t xml:space="preserve">(d) / ( c) </t>
    </r>
    <r>
      <rPr>
        <b/>
        <sz val="12"/>
        <color theme="0" tint="-0.249977111117893"/>
        <rFont val="Arial"/>
        <family val="2"/>
      </rPr>
      <t>M6.</t>
    </r>
  </si>
  <si>
    <r>
      <t xml:space="preserve">% Pencapaian 
</t>
    </r>
    <r>
      <rPr>
        <b/>
        <sz val="12"/>
        <color rgb="FF3333FF"/>
        <rFont val="Arial"/>
        <family val="2"/>
      </rPr>
      <t xml:space="preserve">(b)/(a) </t>
    </r>
    <r>
      <rPr>
        <b/>
        <sz val="12"/>
        <color theme="0" tint="-0.249977111117893"/>
        <rFont val="Arial"/>
        <family val="2"/>
      </rPr>
      <t>M6.</t>
    </r>
  </si>
  <si>
    <r>
      <t xml:space="preserve">% Pencapaian 
</t>
    </r>
    <r>
      <rPr>
        <b/>
        <sz val="12"/>
        <color rgb="FF3333FF"/>
        <rFont val="Arial"/>
        <family val="2"/>
      </rPr>
      <t xml:space="preserve">(b)/(a) </t>
    </r>
    <r>
      <rPr>
        <b/>
        <sz val="12"/>
        <color theme="0" tint="-0.249977111117893"/>
        <rFont val="Arial"/>
        <family val="2"/>
      </rPr>
      <t>M7.</t>
    </r>
  </si>
  <si>
    <r>
      <t>% Perbelanjaan 
(d) / ( c)</t>
    </r>
    <r>
      <rPr>
        <b/>
        <sz val="12"/>
        <color theme="0" tint="-0.249977111117893"/>
        <rFont val="Arial"/>
        <family val="2"/>
      </rPr>
      <t xml:space="preserve">  M7.</t>
    </r>
  </si>
  <si>
    <r>
      <t xml:space="preserve">% Pencapaian </t>
    </r>
    <r>
      <rPr>
        <b/>
        <sz val="12"/>
        <color rgb="FF3333FF"/>
        <rFont val="Arial"/>
        <family val="2"/>
      </rPr>
      <t xml:space="preserve">(b)/(a)
</t>
    </r>
    <r>
      <rPr>
        <b/>
        <sz val="12"/>
        <color theme="0" tint="-0.249977111117893"/>
        <rFont val="Arial"/>
        <family val="2"/>
      </rPr>
      <t>M8.</t>
    </r>
  </si>
  <si>
    <r>
      <t xml:space="preserve">% Perbelanjaan 
</t>
    </r>
    <r>
      <rPr>
        <b/>
        <sz val="12"/>
        <color rgb="FF3333FF"/>
        <rFont val="Arial"/>
        <family val="2"/>
      </rPr>
      <t xml:space="preserve">(d) / ( c) </t>
    </r>
    <r>
      <rPr>
        <b/>
        <sz val="12"/>
        <color theme="0" tint="-0.249977111117893"/>
        <rFont val="Arial"/>
        <family val="2"/>
      </rPr>
      <t>M8.</t>
    </r>
  </si>
  <si>
    <r>
      <t xml:space="preserve">% Pencapaian
</t>
    </r>
    <r>
      <rPr>
        <b/>
        <sz val="12"/>
        <color rgb="FF3333FF"/>
        <rFont val="Arial"/>
        <family val="2"/>
      </rPr>
      <t xml:space="preserve">(b)/( a) </t>
    </r>
    <r>
      <rPr>
        <b/>
        <sz val="12"/>
        <color theme="0" tint="-0.249977111117893"/>
        <rFont val="Arial"/>
        <family val="2"/>
      </rPr>
      <t>M9.</t>
    </r>
  </si>
  <si>
    <r>
      <t xml:space="preserve">% Perbelanjaan 
</t>
    </r>
    <r>
      <rPr>
        <b/>
        <sz val="12"/>
        <color rgb="FF3333FF"/>
        <rFont val="Arial"/>
        <family val="2"/>
      </rPr>
      <t xml:space="preserve">(d) / ( c) </t>
    </r>
    <r>
      <rPr>
        <b/>
        <sz val="12"/>
        <color theme="0" tint="-0.249977111117893"/>
        <rFont val="Arial"/>
        <family val="2"/>
      </rPr>
      <t>M9.</t>
    </r>
  </si>
  <si>
    <r>
      <t xml:space="preserve">% Perbelanjaan 
(d) / ( c)  </t>
    </r>
    <r>
      <rPr>
        <b/>
        <sz val="12"/>
        <color theme="0" tint="-0.249977111117893"/>
        <rFont val="Arial"/>
        <family val="2"/>
      </rPr>
      <t>M7.</t>
    </r>
  </si>
  <si>
    <r>
      <t xml:space="preserve">% Pencapaian 
</t>
    </r>
    <r>
      <rPr>
        <b/>
        <sz val="12"/>
        <color rgb="FF3333FF"/>
        <rFont val="Arial"/>
        <family val="2"/>
      </rPr>
      <t>(b)/(a)</t>
    </r>
    <r>
      <rPr>
        <b/>
        <sz val="12"/>
        <color theme="0" tint="-0.249977111117893"/>
        <rFont val="Arial"/>
        <family val="2"/>
      </rPr>
      <t xml:space="preserve"> M7.</t>
    </r>
  </si>
  <si>
    <t>Sila kemaskini</t>
  </si>
  <si>
    <r>
      <t xml:space="preserve">Kategori Premis Aset*
</t>
    </r>
    <r>
      <rPr>
        <b/>
        <sz val="12"/>
        <color rgb="FFD9D9D9"/>
        <rFont val="Arial"/>
        <family val="2"/>
      </rPr>
      <t>M4.</t>
    </r>
  </si>
  <si>
    <t>MINDEF - KEMENTERIAN PERTAHANAN MALAYSIA</t>
  </si>
  <si>
    <t>KLN - KEMENTERIAN LUAR NEGERI</t>
  </si>
  <si>
    <t>KPDN - KEMENTERIAN PERDAGANGAN DALAM NEGERI DAN KOS SARA HIDUP</t>
  </si>
  <si>
    <t>KPK - KEMENTERIAN PERLADANGAN DAN KOMODITI</t>
  </si>
  <si>
    <t>KKDW - KEMENTERIAN KEMAJUAN DESA DAN WILAYAH</t>
  </si>
  <si>
    <t xml:space="preserve">KUSKOP - KEMENTERIAN PEMBANGUNAN USAHAWAN DAN KOPERASI </t>
  </si>
  <si>
    <r>
      <t xml:space="preserve">TAHUN
</t>
    </r>
    <r>
      <rPr>
        <sz val="9"/>
        <color theme="1"/>
        <rFont val="Arial"/>
        <family val="2"/>
      </rPr>
      <t>*Contoh: 2023</t>
    </r>
  </si>
  <si>
    <r>
      <t xml:space="preserve">JABATAN / AGENSI
</t>
    </r>
    <r>
      <rPr>
        <sz val="9"/>
        <color theme="1"/>
        <rFont val="Arial"/>
        <family val="2"/>
      </rPr>
      <t>*Contoh: POLIS DIRAJA MALAYSIA (PDRM)</t>
    </r>
  </si>
  <si>
    <r>
      <t xml:space="preserve">NEGERI / WILAYAH
</t>
    </r>
    <r>
      <rPr>
        <sz val="9"/>
        <color theme="1"/>
        <rFont val="Arial"/>
        <family val="2"/>
      </rPr>
      <t>*Contoh: JOHOR</t>
    </r>
  </si>
  <si>
    <r>
      <t xml:space="preserve">DAERAH
</t>
    </r>
    <r>
      <rPr>
        <sz val="9"/>
        <color theme="1"/>
        <rFont val="Arial"/>
        <family val="2"/>
      </rPr>
      <t>*Contoh: JOHOR BAHRU</t>
    </r>
  </si>
  <si>
    <r>
      <t xml:space="preserve">NO RUJUKAN FAIL
</t>
    </r>
    <r>
      <rPr>
        <sz val="9"/>
        <color theme="1"/>
        <rFont val="Arial"/>
        <family val="2"/>
      </rPr>
      <t xml:space="preserve">*Contoh: PATA/PDRM/23/800.1     </t>
    </r>
    <r>
      <rPr>
        <b/>
        <sz val="11"/>
        <color theme="1"/>
        <rFont val="Arial"/>
        <family val="2"/>
      </rPr>
      <t xml:space="preserve">         </t>
    </r>
  </si>
  <si>
    <r>
      <t xml:space="preserve">JKPAK (FASILITI) BIL    
</t>
    </r>
    <r>
      <rPr>
        <sz val="9"/>
        <color theme="1"/>
        <rFont val="Arial"/>
        <family val="2"/>
      </rPr>
      <t>*Contoh: JKPAK(F) BIL.1/2023</t>
    </r>
  </si>
  <si>
    <r>
      <t xml:space="preserve">DISEDIAKAN OLEH      
</t>
    </r>
    <r>
      <rPr>
        <sz val="9"/>
        <color theme="1"/>
        <rFont val="Arial"/>
        <family val="2"/>
      </rPr>
      <t xml:space="preserve">*Contoh: EN ALI BIN ABU </t>
    </r>
  </si>
  <si>
    <r>
      <t xml:space="preserve">TARIKH MESYUARAT   
</t>
    </r>
    <r>
      <rPr>
        <sz val="9"/>
        <color theme="1"/>
        <rFont val="Arial"/>
        <family val="2"/>
      </rPr>
      <t>*Contoh: 23/01/2023</t>
    </r>
  </si>
  <si>
    <t>PERINGKAT K/J/A 
(KEMENTERIAN/ JABATAN/ AGENSI/ NEGERI /DAERAH)</t>
  </si>
  <si>
    <t>KPKM - KEMENTERIAN PERTANIAN DAN KETERJAMINAN MAKANAN</t>
  </si>
  <si>
    <t>KPKT - KEMENTERIAN PEMBANGUNAN KERAJAAN TEMPATAN</t>
  </si>
  <si>
    <r>
      <t xml:space="preserve">VERSI PINDAAN :02 
</t>
    </r>
    <r>
      <rPr>
        <b/>
        <sz val="8"/>
        <color theme="1"/>
        <rFont val="Arial"/>
        <family val="2"/>
      </rPr>
      <t>Tarikh: 1/04/2024</t>
    </r>
  </si>
  <si>
    <t>KEMENTERIAN KOMUNIKASI</t>
  </si>
  <si>
    <t>KEMENTERIAN DIGITAL</t>
  </si>
  <si>
    <t>KE - KEMENTERIAN EKONOMI</t>
  </si>
  <si>
    <t>KPT - KEMENTERIAN PENDIDIKAN TINGGI</t>
  </si>
  <si>
    <t xml:space="preserve">MITI - KEMENTERIAN PELABURAN, PERDAGANGAN DAN INDUSTRI </t>
  </si>
  <si>
    <t>NRES - KEMENTERIAN SUMBER ASLI DAN KELESTARIAN ALAM</t>
  </si>
  <si>
    <t xml:space="preserve">PETRA - KEMENTERIAN PERALIHAN TENAGA DAN TRANSFORMASI AIR </t>
  </si>
  <si>
    <t>PEJABAT PENYIMPAN MOHOR BESAR RAJA-RAJA</t>
  </si>
  <si>
    <t>SPP- SURUHANJAYA PERKHIDMATAN PENDIDIKAN (SPP)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</si>
</sst>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&quot;RM&quot;#,##0.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i/>
      <sz val="12"/>
      <color rgb="FFFF0000"/>
      <name val="Arial"/>
      <family val="2"/>
    </font>
    <font>
      <b/>
      <sz val="12"/>
      <color rgb="FF3333FF"/>
      <name val="Arial"/>
      <family val="2"/>
    </font>
    <font>
      <b/>
      <sz val="12"/>
      <color rgb="FFFF0000"/>
      <name val="Arial"/>
      <family val="2"/>
    </font>
    <font>
      <sz val="14"/>
      <color theme="1"/>
      <name val="Arial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4"/>
      <color theme="1"/>
      <name val="Arial"/>
      <family val="2"/>
    </font>
    <font>
      <b/>
      <sz val="26"/>
      <color theme="1"/>
      <name val="Arial"/>
      <family val="2"/>
    </font>
    <font>
      <b/>
      <sz val="14"/>
      <color rgb="FF000000"/>
      <name val="Arial"/>
      <family val="2"/>
    </font>
    <font>
      <sz val="14"/>
      <color rgb="FF3333FF"/>
      <name val="Arial"/>
      <family val="2"/>
    </font>
    <font>
      <b/>
      <sz val="12"/>
      <name val="Arial"/>
      <family val="2"/>
    </font>
    <font>
      <b/>
      <sz val="11"/>
      <color rgb="FF3333FF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FF"/>
      <name val="Arial"/>
      <family val="2"/>
    </font>
    <font>
      <sz val="14"/>
      <color theme="0" tint="-0.14999847407452621"/>
      <name val="Arial"/>
      <family val="2"/>
    </font>
    <font>
      <b/>
      <sz val="12"/>
      <color theme="0" tint="-0.14999847407452621"/>
      <name val="Arial"/>
      <family val="2"/>
    </font>
    <font>
      <sz val="12"/>
      <color theme="0" tint="-0.14999847407452621"/>
      <name val="Arial"/>
      <family val="2"/>
    </font>
    <font>
      <sz val="11"/>
      <color theme="1"/>
      <name val="Arial"/>
      <family val="2"/>
    </font>
    <font>
      <b/>
      <sz val="12"/>
      <color rgb="FF0000FF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Calibri"/>
      <family val="2"/>
    </font>
    <font>
      <b/>
      <sz val="12"/>
      <color theme="7"/>
      <name val="Arial"/>
      <family val="2"/>
    </font>
    <font>
      <b/>
      <sz val="12"/>
      <color rgb="FFD9D9D9"/>
      <name val="Arial"/>
      <family val="2"/>
    </font>
    <font>
      <b/>
      <sz val="12"/>
      <color theme="0" tint="-0.249977111117893"/>
      <name val="Arial"/>
      <family val="2"/>
    </font>
    <font>
      <sz val="12"/>
      <color theme="0" tint="-0.249977111117893"/>
      <name val="Arial"/>
      <family val="2"/>
    </font>
    <font>
      <sz val="14"/>
      <color theme="0" tint="-0.249977111117893"/>
      <name val="Arial"/>
      <family val="2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darkDown"/>
    </fill>
    <fill>
      <patternFill patternType="solid">
        <fgColor theme="9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9" fillId="0" borderId="0" xfId="0" applyFont="1"/>
    <xf numFmtId="0" fontId="7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top"/>
    </xf>
    <xf numFmtId="0" fontId="3" fillId="0" borderId="13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1" fontId="3" fillId="0" borderId="0" xfId="0" applyNumberFormat="1" applyFont="1" applyAlignment="1">
      <alignment horizontal="center" vertical="top"/>
    </xf>
    <xf numFmtId="9" fontId="3" fillId="0" borderId="0" xfId="0" applyNumberFormat="1" applyFont="1" applyAlignment="1">
      <alignment horizontal="center" vertical="top"/>
    </xf>
    <xf numFmtId="1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9" fontId="6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 textRotation="90" wrapText="1"/>
    </xf>
    <xf numFmtId="0" fontId="3" fillId="0" borderId="0" xfId="0" applyFont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textRotation="90" wrapText="1"/>
    </xf>
    <xf numFmtId="1" fontId="3" fillId="0" borderId="13" xfId="0" applyNumberFormat="1" applyFont="1" applyBorder="1" applyAlignment="1">
      <alignment horizontal="center" vertical="top"/>
    </xf>
    <xf numFmtId="1" fontId="6" fillId="0" borderId="13" xfId="0" applyNumberFormat="1" applyFont="1" applyBorder="1" applyAlignment="1">
      <alignment horizontal="center"/>
    </xf>
    <xf numFmtId="9" fontId="3" fillId="0" borderId="14" xfId="0" applyNumberFormat="1" applyFont="1" applyBorder="1" applyAlignment="1">
      <alignment horizontal="center" vertical="top"/>
    </xf>
    <xf numFmtId="9" fontId="6" fillId="0" borderId="1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/>
    </xf>
    <xf numFmtId="0" fontId="6" fillId="0" borderId="13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6" xfId="0" applyFont="1" applyBorder="1"/>
    <xf numFmtId="0" fontId="16" fillId="0" borderId="0" xfId="0" applyFont="1"/>
    <xf numFmtId="0" fontId="16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9" fontId="3" fillId="0" borderId="0" xfId="2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textRotation="90" wrapText="1"/>
    </xf>
    <xf numFmtId="0" fontId="3" fillId="2" borderId="12" xfId="0" applyFont="1" applyFill="1" applyBorder="1" applyAlignment="1">
      <alignment horizontal="center" textRotation="90" wrapText="1"/>
    </xf>
    <xf numFmtId="0" fontId="3" fillId="2" borderId="10" xfId="0" applyFont="1" applyFill="1" applyBorder="1" applyAlignment="1">
      <alignment horizontal="center" textRotation="90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3" fillId="0" borderId="14" xfId="0" applyFont="1" applyBorder="1" applyAlignment="1">
      <alignment horizontal="left" vertical="top" wrapText="1"/>
    </xf>
    <xf numFmtId="1" fontId="3" fillId="0" borderId="0" xfId="0" applyNumberFormat="1" applyFont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23" fillId="0" borderId="0" xfId="0" applyFont="1" applyAlignment="1">
      <alignment horizontal="center" vertical="top"/>
    </xf>
    <xf numFmtId="0" fontId="23" fillId="0" borderId="6" xfId="0" applyFont="1" applyBorder="1" applyAlignment="1">
      <alignment horizontal="center" vertical="top"/>
    </xf>
    <xf numFmtId="0" fontId="20" fillId="2" borderId="2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vertical="center" wrapText="1"/>
    </xf>
    <xf numFmtId="0" fontId="20" fillId="2" borderId="5" xfId="0" applyFont="1" applyFill="1" applyBorder="1" applyAlignment="1">
      <alignment vertical="center" wrapText="1"/>
    </xf>
    <xf numFmtId="0" fontId="16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19" fillId="0" borderId="26" xfId="0" applyFont="1" applyBorder="1"/>
    <xf numFmtId="0" fontId="19" fillId="0" borderId="0" xfId="0" applyFont="1" applyProtection="1">
      <protection locked="0"/>
    </xf>
    <xf numFmtId="0" fontId="16" fillId="0" borderId="26" xfId="0" applyFont="1" applyBorder="1"/>
    <xf numFmtId="0" fontId="3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3" fillId="0" borderId="27" xfId="0" applyFont="1" applyBorder="1" applyAlignment="1">
      <alignment horizontal="center"/>
    </xf>
    <xf numFmtId="0" fontId="27" fillId="0" borderId="33" xfId="0" applyFont="1" applyBorder="1"/>
    <xf numFmtId="0" fontId="2" fillId="0" borderId="34" xfId="0" applyFont="1" applyBorder="1" applyAlignment="1" applyProtection="1">
      <alignment vertical="center"/>
      <protection locked="0"/>
    </xf>
    <xf numFmtId="0" fontId="2" fillId="0" borderId="21" xfId="0" applyFont="1" applyBorder="1"/>
    <xf numFmtId="0" fontId="0" fillId="0" borderId="24" xfId="0" applyBorder="1"/>
    <xf numFmtId="0" fontId="27" fillId="0" borderId="35" xfId="0" applyFont="1" applyBorder="1"/>
    <xf numFmtId="0" fontId="0" fillId="0" borderId="16" xfId="0" applyBorder="1"/>
    <xf numFmtId="0" fontId="0" fillId="0" borderId="15" xfId="0" applyBorder="1"/>
    <xf numFmtId="0" fontId="2" fillId="0" borderId="19" xfId="0" applyFont="1" applyBorder="1"/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0" fillId="0" borderId="38" xfId="0" applyBorder="1"/>
    <xf numFmtId="0" fontId="28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7" fillId="0" borderId="3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7" fillId="0" borderId="40" xfId="0" applyFont="1" applyBorder="1" applyAlignment="1">
      <alignment vertical="center"/>
    </xf>
    <xf numFmtId="0" fontId="29" fillId="0" borderId="0" xfId="0" applyFont="1" applyAlignment="1">
      <alignment horizontal="center"/>
    </xf>
    <xf numFmtId="0" fontId="28" fillId="0" borderId="0" xfId="0" applyFont="1" applyProtection="1">
      <protection locked="0"/>
    </xf>
    <xf numFmtId="0" fontId="7" fillId="0" borderId="4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42" xfId="0" applyFont="1" applyBorder="1" applyAlignment="1" applyProtection="1">
      <alignment vertical="center"/>
      <protection locked="0"/>
    </xf>
    <xf numFmtId="1" fontId="6" fillId="0" borderId="0" xfId="0" applyNumberFormat="1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2" borderId="0" xfId="0" applyFont="1" applyFill="1" applyAlignment="1">
      <alignment horizontal="center" textRotation="90" wrapText="1"/>
    </xf>
    <xf numFmtId="164" fontId="3" fillId="4" borderId="0" xfId="1" applyFont="1" applyFill="1" applyBorder="1" applyAlignment="1">
      <alignment horizontal="right" vertical="top"/>
    </xf>
    <xf numFmtId="164" fontId="6" fillId="4" borderId="0" xfId="0" applyNumberFormat="1" applyFont="1" applyFill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Protection="1">
      <protection locked="0"/>
    </xf>
    <xf numFmtId="0" fontId="9" fillId="0" borderId="1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33" fillId="0" borderId="0" xfId="0" applyFont="1" applyAlignment="1">
      <alignment horizontal="center"/>
    </xf>
    <xf numFmtId="0" fontId="9" fillId="0" borderId="1" xfId="0" applyFont="1" applyBorder="1" applyAlignment="1">
      <alignment horizontal="left" vertical="top" indent="1"/>
    </xf>
    <xf numFmtId="0" fontId="9" fillId="0" borderId="8" xfId="0" applyFont="1" applyBorder="1" applyAlignment="1">
      <alignment horizontal="left" vertical="top" wrapText="1" indent="1"/>
    </xf>
    <xf numFmtId="0" fontId="9" fillId="0" borderId="1" xfId="0" applyFont="1" applyBorder="1" applyAlignment="1">
      <alignment horizontal="left" vertical="top" wrapText="1" indent="1"/>
    </xf>
    <xf numFmtId="0" fontId="33" fillId="0" borderId="0" xfId="0" applyFont="1"/>
    <xf numFmtId="0" fontId="3" fillId="0" borderId="37" xfId="0" applyFont="1" applyBorder="1" applyAlignment="1">
      <alignment horizontal="center"/>
    </xf>
    <xf numFmtId="0" fontId="3" fillId="0" borderId="21" xfId="0" applyFont="1" applyBorder="1"/>
    <xf numFmtId="0" fontId="3" fillId="0" borderId="38" xfId="0" applyFont="1" applyBorder="1" applyAlignment="1">
      <alignment horizontal="center"/>
    </xf>
    <xf numFmtId="0" fontId="3" fillId="0" borderId="24" xfId="0" applyFont="1" applyBorder="1"/>
    <xf numFmtId="0" fontId="8" fillId="0" borderId="20" xfId="0" applyFont="1" applyBorder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0" fillId="0" borderId="21" xfId="0" applyBorder="1" applyAlignment="1">
      <alignment horizontal="center"/>
    </xf>
    <xf numFmtId="0" fontId="16" fillId="6" borderId="0" xfId="0" applyFont="1" applyFill="1" applyAlignment="1">
      <alignment horizontal="center" vertical="center" wrapText="1"/>
    </xf>
    <xf numFmtId="0" fontId="21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horizontal="center" textRotation="90" wrapText="1"/>
    </xf>
    <xf numFmtId="0" fontId="16" fillId="6" borderId="1" xfId="0" applyFont="1" applyFill="1" applyBorder="1" applyAlignment="1">
      <alignment horizontal="center" textRotation="90" wrapText="1"/>
    </xf>
    <xf numFmtId="0" fontId="16" fillId="6" borderId="1" xfId="0" quotePrefix="1" applyFont="1" applyFill="1" applyBorder="1" applyAlignment="1">
      <alignment horizontal="center" textRotation="90" wrapText="1"/>
    </xf>
    <xf numFmtId="0" fontId="16" fillId="6" borderId="1" xfId="0" quotePrefix="1" applyFont="1" applyFill="1" applyBorder="1" applyAlignment="1">
      <alignment horizontal="left" textRotation="90" wrapText="1"/>
    </xf>
    <xf numFmtId="0" fontId="35" fillId="0" borderId="29" xfId="0" applyFont="1" applyBorder="1"/>
    <xf numFmtId="0" fontId="33" fillId="0" borderId="30" xfId="0" applyFont="1" applyBorder="1"/>
    <xf numFmtId="0" fontId="9" fillId="0" borderId="31" xfId="0" applyFont="1" applyBorder="1" applyAlignment="1">
      <alignment horizontal="center"/>
    </xf>
    <xf numFmtId="0" fontId="2" fillId="3" borderId="43" xfId="0" applyFont="1" applyFill="1" applyBorder="1"/>
    <xf numFmtId="0" fontId="2" fillId="3" borderId="44" xfId="0" applyFont="1" applyFill="1" applyBorder="1"/>
    <xf numFmtId="0" fontId="2" fillId="3" borderId="44" xfId="0" applyFont="1" applyFill="1" applyBorder="1" applyAlignment="1">
      <alignment wrapText="1"/>
    </xf>
    <xf numFmtId="0" fontId="36" fillId="3" borderId="32" xfId="0" applyFont="1" applyFill="1" applyBorder="1"/>
    <xf numFmtId="0" fontId="3" fillId="6" borderId="1" xfId="0" applyFont="1" applyFill="1" applyBorder="1" applyAlignment="1">
      <alignment horizontal="center" textRotation="90" wrapText="1"/>
    </xf>
    <xf numFmtId="0" fontId="19" fillId="6" borderId="1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textRotation="90" wrapText="1"/>
    </xf>
    <xf numFmtId="0" fontId="3" fillId="6" borderId="3" xfId="0" applyFont="1" applyFill="1" applyBorder="1" applyAlignment="1">
      <alignment horizontal="center" textRotation="90" wrapText="1"/>
    </xf>
    <xf numFmtId="0" fontId="3" fillId="6" borderId="8" xfId="0" applyFont="1" applyFill="1" applyBorder="1" applyAlignment="1">
      <alignment horizontal="center" textRotation="90" wrapText="1"/>
    </xf>
    <xf numFmtId="0" fontId="6" fillId="8" borderId="0" xfId="0" applyFont="1" applyFill="1" applyAlignment="1">
      <alignment horizontal="center" vertical="center" wrapText="1"/>
    </xf>
    <xf numFmtId="0" fontId="3" fillId="8" borderId="9" xfId="0" applyFont="1" applyFill="1" applyBorder="1" applyAlignment="1">
      <alignment vertical="center" wrapText="1"/>
    </xf>
    <xf numFmtId="0" fontId="3" fillId="8" borderId="0" xfId="0" applyFont="1" applyFill="1" applyAlignment="1">
      <alignment horizontal="center" textRotation="90" wrapText="1"/>
    </xf>
    <xf numFmtId="0" fontId="3" fillId="8" borderId="1" xfId="0" applyFont="1" applyFill="1" applyBorder="1" applyAlignment="1">
      <alignment textRotation="90" wrapText="1"/>
    </xf>
    <xf numFmtId="0" fontId="3" fillId="8" borderId="1" xfId="0" applyFont="1" applyFill="1" applyBorder="1" applyAlignment="1">
      <alignment horizontal="center" textRotation="90" wrapText="1"/>
    </xf>
    <xf numFmtId="0" fontId="3" fillId="8" borderId="2" xfId="0" applyFont="1" applyFill="1" applyBorder="1" applyAlignment="1">
      <alignment horizontal="center" textRotation="90" wrapText="1"/>
    </xf>
    <xf numFmtId="0" fontId="3" fillId="8" borderId="0" xfId="0" applyFont="1" applyFill="1" applyAlignment="1">
      <alignment vertical="center" wrapText="1"/>
    </xf>
    <xf numFmtId="0" fontId="3" fillId="8" borderId="10" xfId="0" applyFont="1" applyFill="1" applyBorder="1" applyAlignment="1">
      <alignment horizontal="center" textRotation="90" wrapText="1"/>
    </xf>
    <xf numFmtId="0" fontId="3" fillId="8" borderId="0" xfId="0" applyFont="1" applyFill="1"/>
    <xf numFmtId="0" fontId="3" fillId="8" borderId="13" xfId="0" applyFont="1" applyFill="1" applyBorder="1" applyAlignment="1">
      <alignment horizontal="center" vertical="center" wrapText="1"/>
    </xf>
    <xf numFmtId="0" fontId="16" fillId="8" borderId="0" xfId="0" applyFont="1" applyFill="1" applyAlignment="1">
      <alignment horizontal="center" vertical="center" wrapText="1"/>
    </xf>
    <xf numFmtId="0" fontId="3" fillId="8" borderId="14" xfId="0" applyFont="1" applyFill="1" applyBorder="1" applyAlignment="1">
      <alignment horizontal="center" textRotation="90" wrapText="1"/>
    </xf>
    <xf numFmtId="0" fontId="3" fillId="8" borderId="0" xfId="0" applyFont="1" applyFill="1" applyAlignment="1">
      <alignment horizontal="left" textRotation="90" wrapText="1"/>
    </xf>
    <xf numFmtId="0" fontId="16" fillId="8" borderId="1" xfId="0" quotePrefix="1" applyFont="1" applyFill="1" applyBorder="1" applyAlignment="1">
      <alignment horizontal="center" textRotation="90" wrapText="1"/>
    </xf>
    <xf numFmtId="0" fontId="19" fillId="0" borderId="26" xfId="0" applyFont="1" applyBorder="1" applyAlignment="1">
      <alignment horizontal="left"/>
    </xf>
    <xf numFmtId="0" fontId="28" fillId="0" borderId="26" xfId="0" applyFont="1" applyBorder="1" applyAlignment="1">
      <alignment horizontal="left"/>
    </xf>
    <xf numFmtId="0" fontId="28" fillId="0" borderId="26" xfId="0" applyFont="1" applyBorder="1"/>
    <xf numFmtId="0" fontId="9" fillId="0" borderId="26" xfId="0" applyFont="1" applyBorder="1"/>
    <xf numFmtId="0" fontId="9" fillId="0" borderId="26" xfId="0" applyFont="1" applyBorder="1" applyAlignment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5" fillId="0" borderId="0" xfId="0" applyFont="1" applyAlignment="1" applyProtection="1">
      <alignment vertical="top" wrapText="1"/>
      <protection locked="0"/>
    </xf>
    <xf numFmtId="0" fontId="26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26" fillId="0" borderId="0" xfId="0" applyFont="1" applyAlignment="1" applyProtection="1">
      <alignment horizontal="center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25" fillId="0" borderId="0" xfId="0" applyFont="1" applyAlignment="1" applyProtection="1">
      <alignment horizontal="right"/>
      <protection locked="0"/>
    </xf>
    <xf numFmtId="0" fontId="25" fillId="0" borderId="0" xfId="0" applyFont="1" applyAlignment="1" applyProtection="1">
      <alignment horizontal="left"/>
      <protection locked="0"/>
    </xf>
    <xf numFmtId="0" fontId="24" fillId="0" borderId="1" xfId="0" applyFont="1" applyBorder="1" applyAlignment="1" applyProtection="1">
      <alignment vertical="top"/>
      <protection locked="0"/>
    </xf>
    <xf numFmtId="0" fontId="24" fillId="0" borderId="8" xfId="0" applyFont="1" applyBorder="1" applyAlignment="1" applyProtection="1">
      <alignment horizontal="left" vertical="top"/>
      <protection locked="0"/>
    </xf>
    <xf numFmtId="0" fontId="24" fillId="0" borderId="8" xfId="0" applyFont="1" applyBorder="1" applyAlignment="1" applyProtection="1">
      <alignment horizontal="left" vertical="top" wrapText="1"/>
      <protection locked="0"/>
    </xf>
    <xf numFmtId="0" fontId="24" fillId="0" borderId="1" xfId="0" applyFont="1" applyBorder="1" applyAlignment="1" applyProtection="1">
      <alignment horizontal="left" vertical="top"/>
      <protection locked="0"/>
    </xf>
    <xf numFmtId="0" fontId="28" fillId="0" borderId="26" xfId="0" applyFont="1" applyBorder="1" applyAlignment="1">
      <alignment horizontal="center"/>
    </xf>
    <xf numFmtId="166" fontId="3" fillId="0" borderId="0" xfId="1" applyNumberFormat="1" applyFont="1" applyFill="1" applyBorder="1" applyAlignment="1">
      <alignment horizontal="center" vertical="top"/>
    </xf>
    <xf numFmtId="166" fontId="6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 vertical="top"/>
    </xf>
    <xf numFmtId="9" fontId="14" fillId="0" borderId="0" xfId="2" applyFont="1" applyFill="1" applyBorder="1" applyAlignment="1">
      <alignment horizontal="center" vertical="top"/>
    </xf>
    <xf numFmtId="164" fontId="14" fillId="0" borderId="0" xfId="1" applyFont="1" applyFill="1" applyBorder="1" applyAlignment="1">
      <alignment horizontal="center" vertical="top"/>
    </xf>
    <xf numFmtId="1" fontId="14" fillId="0" borderId="0" xfId="1" applyNumberFormat="1" applyFont="1" applyFill="1" applyBorder="1" applyAlignment="1">
      <alignment horizontal="center" vertical="top"/>
    </xf>
    <xf numFmtId="166" fontId="14" fillId="0" borderId="0" xfId="1" applyNumberFormat="1" applyFont="1" applyFill="1" applyBorder="1" applyAlignment="1">
      <alignment horizontal="center" vertical="top"/>
    </xf>
    <xf numFmtId="1" fontId="14" fillId="0" borderId="13" xfId="0" applyNumberFormat="1" applyFont="1" applyBorder="1" applyAlignment="1">
      <alignment horizontal="center" vertical="top"/>
    </xf>
    <xf numFmtId="0" fontId="14" fillId="0" borderId="0" xfId="0" applyFont="1" applyAlignment="1">
      <alignment horizontal="left" vertical="top" wrapText="1"/>
    </xf>
    <xf numFmtId="166" fontId="3" fillId="0" borderId="0" xfId="0" applyNumberFormat="1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6" fillId="0" borderId="40" xfId="0" applyFont="1" applyBorder="1" applyAlignment="1">
      <alignment vertical="center"/>
    </xf>
    <xf numFmtId="166" fontId="14" fillId="17" borderId="0" xfId="1" applyNumberFormat="1" applyFont="1" applyFill="1" applyBorder="1" applyAlignment="1">
      <alignment horizontal="center" vertical="top"/>
    </xf>
    <xf numFmtId="166" fontId="6" fillId="17" borderId="0" xfId="0" applyNumberFormat="1" applyFont="1" applyFill="1" applyAlignment="1">
      <alignment horizontal="center"/>
    </xf>
    <xf numFmtId="166" fontId="14" fillId="16" borderId="0" xfId="1" applyNumberFormat="1" applyFont="1" applyFill="1" applyBorder="1" applyAlignment="1">
      <alignment horizontal="center" vertical="top"/>
    </xf>
    <xf numFmtId="166" fontId="6" fillId="16" borderId="0" xfId="0" applyNumberFormat="1" applyFont="1" applyFill="1" applyAlignment="1">
      <alignment horizontal="center"/>
    </xf>
    <xf numFmtId="166" fontId="14" fillId="18" borderId="0" xfId="1" applyNumberFormat="1" applyFont="1" applyFill="1" applyBorder="1" applyAlignment="1">
      <alignment horizontal="center" vertical="top"/>
    </xf>
    <xf numFmtId="166" fontId="6" fillId="18" borderId="0" xfId="0" applyNumberFormat="1" applyFont="1" applyFill="1" applyAlignment="1">
      <alignment horizontal="center"/>
    </xf>
    <xf numFmtId="166" fontId="14" fillId="19" borderId="0" xfId="1" applyNumberFormat="1" applyFont="1" applyFill="1" applyBorder="1" applyAlignment="1">
      <alignment horizontal="center" vertical="top"/>
    </xf>
    <xf numFmtId="166" fontId="6" fillId="19" borderId="0" xfId="0" applyNumberFormat="1" applyFont="1" applyFill="1" applyAlignment="1">
      <alignment horizontal="center"/>
    </xf>
    <xf numFmtId="166" fontId="14" fillId="13" borderId="0" xfId="1" applyNumberFormat="1" applyFont="1" applyFill="1" applyBorder="1" applyAlignment="1">
      <alignment horizontal="center" vertical="top"/>
    </xf>
    <xf numFmtId="166" fontId="6" fillId="13" borderId="0" xfId="0" applyNumberFormat="1" applyFont="1" applyFill="1" applyAlignment="1">
      <alignment horizontal="center"/>
    </xf>
    <xf numFmtId="166" fontId="3" fillId="17" borderId="0" xfId="1" applyNumberFormat="1" applyFont="1" applyFill="1" applyBorder="1" applyAlignment="1">
      <alignment horizontal="center" vertical="top"/>
    </xf>
    <xf numFmtId="166" fontId="3" fillId="17" borderId="0" xfId="0" applyNumberFormat="1" applyFont="1" applyFill="1" applyAlignment="1">
      <alignment horizontal="center" vertical="top"/>
    </xf>
    <xf numFmtId="0" fontId="9" fillId="0" borderId="0" xfId="0" applyFont="1" applyAlignment="1">
      <alignment vertical="top" wrapText="1"/>
    </xf>
    <xf numFmtId="0" fontId="27" fillId="0" borderId="34" xfId="0" applyFont="1" applyBorder="1"/>
    <xf numFmtId="0" fontId="35" fillId="0" borderId="45" xfId="0" applyFont="1" applyBorder="1"/>
    <xf numFmtId="0" fontId="33" fillId="0" borderId="32" xfId="0" applyFont="1" applyBorder="1"/>
    <xf numFmtId="0" fontId="27" fillId="0" borderId="36" xfId="0" applyFont="1" applyBorder="1"/>
    <xf numFmtId="0" fontId="0" fillId="0" borderId="21" xfId="0" applyBorder="1"/>
    <xf numFmtId="14" fontId="24" fillId="0" borderId="8" xfId="0" applyNumberFormat="1" applyFont="1" applyBorder="1" applyAlignment="1" applyProtection="1">
      <alignment horizontal="left" vertical="top"/>
      <protection locked="0"/>
    </xf>
    <xf numFmtId="0" fontId="2" fillId="0" borderId="43" xfId="0" applyFont="1" applyBorder="1" applyAlignment="1">
      <alignment horizontal="center"/>
    </xf>
    <xf numFmtId="0" fontId="2" fillId="20" borderId="44" xfId="0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20" borderId="46" xfId="0" applyFont="1" applyFill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2" fillId="3" borderId="47" xfId="0" applyFont="1" applyFill="1" applyBorder="1"/>
    <xf numFmtId="0" fontId="9" fillId="0" borderId="0" xfId="0" applyFont="1" applyAlignment="1">
      <alignment horizontal="center"/>
    </xf>
    <xf numFmtId="0" fontId="2" fillId="3" borderId="0" xfId="0" applyFont="1" applyFill="1"/>
    <xf numFmtId="0" fontId="8" fillId="0" borderId="20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21" xfId="0" applyFont="1" applyBorder="1" applyAlignment="1">
      <alignment vertical="top"/>
    </xf>
    <xf numFmtId="0" fontId="8" fillId="0" borderId="22" xfId="0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20" xfId="0" applyFont="1" applyBorder="1"/>
    <xf numFmtId="0" fontId="8" fillId="0" borderId="0" xfId="0" applyFont="1"/>
    <xf numFmtId="0" fontId="8" fillId="0" borderId="21" xfId="0" applyFont="1" applyBorder="1"/>
    <xf numFmtId="0" fontId="8" fillId="0" borderId="18" xfId="0" applyFont="1" applyBorder="1" applyAlignment="1" applyProtection="1">
      <alignment horizontal="left" vertical="top" wrapText="1"/>
      <protection locked="0"/>
    </xf>
    <xf numFmtId="0" fontId="8" fillId="0" borderId="17" xfId="0" applyFont="1" applyBorder="1" applyAlignment="1" applyProtection="1">
      <alignment horizontal="left" vertical="top" wrapText="1"/>
      <protection locked="0"/>
    </xf>
    <xf numFmtId="0" fontId="8" fillId="0" borderId="19" xfId="0" applyFont="1" applyBorder="1" applyAlignment="1" applyProtection="1">
      <alignment horizontal="left" vertical="top" wrapText="1"/>
      <protection locked="0"/>
    </xf>
    <xf numFmtId="0" fontId="2" fillId="5" borderId="15" xfId="0" applyFont="1" applyFill="1" applyBorder="1" applyAlignment="1" applyProtection="1">
      <alignment horizontal="center"/>
      <protection locked="0"/>
    </xf>
    <xf numFmtId="0" fontId="2" fillId="5" borderId="16" xfId="0" applyFont="1" applyFill="1" applyBorder="1" applyAlignment="1" applyProtection="1">
      <alignment horizontal="center"/>
      <protection locked="0"/>
    </xf>
    <xf numFmtId="0" fontId="12" fillId="0" borderId="20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21" xfId="0" applyFont="1" applyBorder="1" applyAlignment="1">
      <alignment vertical="top" wrapText="1"/>
    </xf>
    <xf numFmtId="0" fontId="12" fillId="0" borderId="20" xfId="0" applyFont="1" applyBorder="1"/>
    <xf numFmtId="0" fontId="12" fillId="0" borderId="0" xfId="0" applyFont="1"/>
    <xf numFmtId="0" fontId="12" fillId="0" borderId="21" xfId="0" applyFont="1" applyBorder="1"/>
    <xf numFmtId="0" fontId="2" fillId="0" borderId="23" xfId="0" applyFont="1" applyBorder="1" applyAlignment="1" applyProtection="1">
      <alignment horizontal="center"/>
      <protection locked="0"/>
    </xf>
    <xf numFmtId="0" fontId="8" fillId="0" borderId="2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21" xfId="0" applyFont="1" applyBorder="1" applyAlignment="1">
      <alignment vertical="top" wrapText="1"/>
    </xf>
    <xf numFmtId="14" fontId="3" fillId="0" borderId="0" xfId="0" applyNumberFormat="1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center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21" xfId="0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43" fillId="0" borderId="15" xfId="0" applyFont="1" applyBorder="1" applyAlignment="1" applyProtection="1">
      <alignment horizontal="center" vertical="top" wrapText="1"/>
      <protection locked="0"/>
    </xf>
    <xf numFmtId="0" fontId="43" fillId="0" borderId="16" xfId="0" applyFont="1" applyBorder="1" applyAlignment="1" applyProtection="1">
      <alignment horizontal="center" vertical="top" wrapText="1"/>
      <protection locked="0"/>
    </xf>
    <xf numFmtId="0" fontId="9" fillId="0" borderId="26" xfId="0" applyFont="1" applyBorder="1" applyAlignment="1">
      <alignment horizontal="left" vertical="top" wrapText="1"/>
    </xf>
    <xf numFmtId="0" fontId="19" fillId="6" borderId="10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0" fontId="19" fillId="6" borderId="10" xfId="0" quotePrefix="1" applyFont="1" applyFill="1" applyBorder="1" applyAlignment="1">
      <alignment horizontal="center" vertical="center"/>
    </xf>
    <xf numFmtId="0" fontId="19" fillId="6" borderId="12" xfId="0" quotePrefix="1" applyFont="1" applyFill="1" applyBorder="1" applyAlignment="1">
      <alignment horizontal="center" vertical="center"/>
    </xf>
    <xf numFmtId="0" fontId="19" fillId="6" borderId="11" xfId="0" quotePrefix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9" fillId="6" borderId="10" xfId="0" quotePrefix="1" applyFont="1" applyFill="1" applyBorder="1" applyAlignment="1">
      <alignment horizontal="center" vertical="center" wrapText="1"/>
    </xf>
    <xf numFmtId="0" fontId="19" fillId="6" borderId="12" xfId="0" quotePrefix="1" applyFont="1" applyFill="1" applyBorder="1" applyAlignment="1">
      <alignment horizontal="center" vertical="center" wrapText="1"/>
    </xf>
    <xf numFmtId="0" fontId="19" fillId="6" borderId="11" xfId="0" quotePrefix="1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6" borderId="1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3" fillId="13" borderId="8" xfId="0" applyFont="1" applyFill="1" applyBorder="1" applyAlignment="1">
      <alignment horizontal="center" vertical="center" wrapText="1"/>
    </xf>
    <xf numFmtId="0" fontId="3" fillId="13" borderId="10" xfId="0" applyFont="1" applyFill="1" applyBorder="1" applyAlignment="1">
      <alignment horizontal="center" vertical="center" wrapText="1"/>
    </xf>
    <xf numFmtId="0" fontId="3" fillId="13" borderId="12" xfId="0" applyFont="1" applyFill="1" applyBorder="1" applyAlignment="1">
      <alignment horizontal="center" vertical="center" wrapText="1"/>
    </xf>
    <xf numFmtId="0" fontId="3" fillId="13" borderId="11" xfId="0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3" fillId="11" borderId="12" xfId="0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12" borderId="10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12" borderId="8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top" wrapText="1"/>
    </xf>
    <xf numFmtId="0" fontId="3" fillId="10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0" borderId="11" xfId="0" applyFont="1" applyBorder="1" applyAlignment="1">
      <alignment horizont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3" fillId="14" borderId="2" xfId="0" applyFont="1" applyFill="1" applyBorder="1" applyAlignment="1">
      <alignment horizontal="center" vertical="center" wrapText="1"/>
    </xf>
    <xf numFmtId="0" fontId="3" fillId="14" borderId="3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center" vertical="center" wrapText="1"/>
    </xf>
    <xf numFmtId="0" fontId="3" fillId="14" borderId="5" xfId="0" applyFont="1" applyFill="1" applyBorder="1" applyAlignment="1">
      <alignment horizontal="center" vertical="center" wrapText="1"/>
    </xf>
    <xf numFmtId="0" fontId="3" fillId="14" borderId="6" xfId="0" applyFont="1" applyFill="1" applyBorder="1" applyAlignment="1">
      <alignment horizontal="center" vertical="center" wrapText="1"/>
    </xf>
    <xf numFmtId="0" fontId="3" fillId="14" borderId="7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3" fillId="15" borderId="4" xfId="0" applyFont="1" applyFill="1" applyBorder="1" applyAlignment="1">
      <alignment horizontal="center" vertical="center" wrapText="1"/>
    </xf>
    <xf numFmtId="0" fontId="3" fillId="15" borderId="5" xfId="0" applyFont="1" applyFill="1" applyBorder="1" applyAlignment="1">
      <alignment horizontal="center" vertical="center" wrapText="1"/>
    </xf>
    <xf numFmtId="0" fontId="3" fillId="15" borderId="7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3" fillId="16" borderId="4" xfId="0" applyFont="1" applyFill="1" applyBorder="1" applyAlignment="1">
      <alignment horizontal="center" vertical="center" wrapText="1"/>
    </xf>
    <xf numFmtId="0" fontId="3" fillId="16" borderId="6" xfId="0" applyFont="1" applyFill="1" applyBorder="1" applyAlignment="1">
      <alignment horizontal="center" vertical="center" wrapText="1"/>
    </xf>
    <xf numFmtId="0" fontId="3" fillId="16" borderId="7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4">
    <cellStyle name="Comma" xfId="1" builtinId="3"/>
    <cellStyle name="Comma 2" xfId="3" xr:uid="{00000000-0005-0000-0000-000001000000}"/>
    <cellStyle name="Normal" xfId="0" builtinId="0"/>
    <cellStyle name="Percent" xfId="2" builtinId="5"/>
  </cellStyles>
  <dxfs count="359"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* #,##0.00_);_(* \(#,##0.00\);_(* &quot;-&quot;??_);_(@_)"/>
      <fill>
        <patternFill patternType="darkDown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_(* #,##0.00_);_(* \(#,##0.00\);_(* &quot;-&quot;??_);_(@_)"/>
      <fill>
        <patternFill patternType="darkDown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* #,##0.00_);_(* \(#,##0.00\);_(* &quot;-&quot;??_);_(@_)"/>
      <fill>
        <patternFill patternType="darkDown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darkDown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* #,##0.00_);_(* \(#,##0.00\);_(* &quot;-&quot;??_);_(@_)"/>
      <fill>
        <patternFill patternType="darkDown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darkDown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fill>
        <patternFill patternType="solid">
          <fgColor indexed="64"/>
          <bgColor theme="6" tint="0.59999389629810485"/>
        </patternFill>
      </fill>
      <alignment horizontal="center"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6" formatCode="&quot;RM&quot;#,##0.00"/>
      <fill>
        <patternFill patternType="solid">
          <fgColor indexed="64"/>
          <bgColor theme="6" tint="0.59999389629810485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6" formatCode="&quot;RM&quot;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* #,##0.00_);_(* \(#,##0.00\);_(* &quot;-&quot;??_);_(@_)"/>
      <fill>
        <patternFill patternType="darkDown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darkDown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* #,##0.00_);_(* \(#,##0.00\);_(* &quot;-&quot;??_);_(@_)"/>
      <fill>
        <patternFill patternType="darkDown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darkDown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C000"/>
        </patternFill>
      </fill>
      <alignment horizontal="general" vertical="bottom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6" formatCode="&quot;RM&quot;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fill>
        <patternFill patternType="solid">
          <fgColor indexed="64"/>
          <bgColor theme="6" tint="0.59999389629810485"/>
        </patternFill>
      </fill>
      <alignment horizontal="center"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fill>
        <patternFill patternType="solid">
          <fgColor indexed="64"/>
          <bgColor theme="6" tint="0.59999389629810485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alignment vertical="center" textRotation="0" wrapText="0" indent="0" justifyLastLine="0" shrinkToFit="0" readingOrder="0"/>
    </dxf>
    <dxf>
      <border outline="0">
        <right style="thin">
          <color indexed="64"/>
        </right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C000"/>
        </patternFill>
      </fill>
      <alignment horizontal="general" vertical="bottom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fill>
        <patternFill patternType="solid">
          <fgColor indexed="64"/>
          <bgColor rgb="FFFFE699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solid">
          <fgColor indexed="64"/>
          <bgColor rgb="FFFFE699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fill>
        <patternFill patternType="solid">
          <fgColor indexed="64"/>
          <bgColor theme="3" tint="0.79998168889431442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solid">
          <fgColor indexed="64"/>
          <bgColor theme="3" tint="0.79998168889431442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solid">
          <fgColor indexed="64"/>
          <bgColor theme="9" tint="0.5999938962981048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6" formatCode="&quot;RM&quot;#,##0.00"/>
      <fill>
        <patternFill patternType="solid">
          <fgColor indexed="64"/>
          <bgColor theme="6" tint="0.5999938962981048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6" formatCode="&quot;RM&quot;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6" formatCode="&quot;RM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* #,##0.00_);_(* \(#,##0.00\);_(* &quot;-&quot;??_);_(@_)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</border>
    </dxf>
    <dxf>
      <border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9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fill>
        <patternFill patternType="solid">
          <fgColor indexed="64"/>
          <bgColor rgb="FFFFE699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solid">
          <fgColor indexed="64"/>
          <bgColor rgb="FFFFE699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fill>
        <patternFill patternType="solid">
          <fgColor indexed="64"/>
          <bgColor theme="3" tint="0.79998168889431442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solid">
          <fgColor indexed="64"/>
          <bgColor theme="3" tint="0.79998168889431442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solid">
          <fgColor indexed="64"/>
          <bgColor theme="9" tint="0.5999938962981048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solid">
          <fgColor indexed="64"/>
          <bgColor theme="6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RM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66" formatCode="&quot;RM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* #,##0.00_);_(* \(#,##0.00\);_(* &quot;-&quot;??_);_(@_)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relativeIndent="-1" justifyLastLine="0" shrinkToFit="0" readingOrder="0"/>
      <border diagonalUp="0" diagonalDown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ill>
        <patternFill patternType="solid">
          <fgColor indexed="64"/>
          <bgColor theme="0" tint="-0.14999847407452621"/>
        </patternFill>
      </fill>
      <alignment horizontal="center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alignment horizontal="center" textRotation="0" indent="0" justifyLastLine="0" shrinkToFit="0" readingOrder="0"/>
    </dxf>
    <dxf>
      <border outline="0">
        <left style="thin">
          <color theme="1"/>
        </left>
        <right style="thin">
          <color indexed="64"/>
        </right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3333FF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top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alignment horizontal="center" textRotation="0" indent="0" justifyLastLine="0" shrinkToFit="0" readingOrder="0"/>
    </dxf>
    <dxf>
      <border outline="0">
        <left style="thin">
          <color theme="1"/>
        </left>
        <right style="thin">
          <color indexed="64"/>
        </right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colors>
    <mruColors>
      <color rgb="FFD9D9D9"/>
      <color rgb="FFFFE699"/>
      <color rgb="FF3333FF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12094</xdr:colOff>
      <xdr:row>0</xdr:row>
      <xdr:rowOff>92730</xdr:rowOff>
    </xdr:from>
    <xdr:to>
      <xdr:col>2</xdr:col>
      <xdr:colOff>1248833</xdr:colOff>
      <xdr:row>1</xdr:row>
      <xdr:rowOff>127000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6761" y="791230"/>
          <a:ext cx="1617739" cy="224770"/>
        </a:xfrm>
        <a:prstGeom prst="roundRect">
          <a:avLst/>
        </a:prstGeom>
        <a:solidFill>
          <a:srgbClr val="FFC000">
            <a:lumMod val="60000"/>
            <a:lumOff val="40000"/>
          </a:srgbClr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  <a:scene3d>
          <a:camera prst="orthographicFront"/>
          <a:lightRig rig="threePt" dir="t"/>
        </a:scene3d>
        <a:sp3d>
          <a:bevelT w="152400" h="50800" prst="softRound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MY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MAKLUMAT LAPORAN</a:t>
          </a:r>
        </a:p>
      </xdr:txBody>
    </xdr:sp>
    <xdr:clientData/>
  </xdr:twoCellAnchor>
  <xdr:twoCellAnchor>
    <xdr:from>
      <xdr:col>4</xdr:col>
      <xdr:colOff>375557</xdr:colOff>
      <xdr:row>1</xdr:row>
      <xdr:rowOff>171449</xdr:rowOff>
    </xdr:from>
    <xdr:to>
      <xdr:col>6</xdr:col>
      <xdr:colOff>105832</xdr:colOff>
      <xdr:row>2</xdr:row>
      <xdr:rowOff>183444</xdr:rowOff>
    </xdr:to>
    <xdr:sp macro="" textlink="">
      <xdr:nvSpPr>
        <xdr:cNvPr id="5" name="Callout: Left Arrow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984724" y="1060449"/>
          <a:ext cx="1790497" cy="202495"/>
        </a:xfrm>
        <a:prstGeom prst="leftArrowCallout">
          <a:avLst>
            <a:gd name="adj1" fmla="val 7703"/>
            <a:gd name="adj2" fmla="val 10405"/>
            <a:gd name="adj3" fmla="val 25000"/>
            <a:gd name="adj4" fmla="val 7474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MY" sz="1100"/>
            <a:t>Drop Down</a:t>
          </a:r>
          <a:r>
            <a:rPr lang="en-MY" sz="1100" baseline="0"/>
            <a:t> Button</a:t>
          </a:r>
          <a:endParaRPr lang="en-MY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379792</xdr:colOff>
      <xdr:row>4</xdr:row>
      <xdr:rowOff>55739</xdr:rowOff>
    </xdr:from>
    <xdr:to>
      <xdr:col>6</xdr:col>
      <xdr:colOff>105834</xdr:colOff>
      <xdr:row>4</xdr:row>
      <xdr:rowOff>261056</xdr:rowOff>
    </xdr:to>
    <xdr:sp macro="" textlink="">
      <xdr:nvSpPr>
        <xdr:cNvPr id="4" name="Callout: Left Arrow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988959" y="1516239"/>
          <a:ext cx="1786264" cy="205317"/>
        </a:xfrm>
        <a:prstGeom prst="leftArrowCallout">
          <a:avLst>
            <a:gd name="adj1" fmla="val 7703"/>
            <a:gd name="adj2" fmla="val 10405"/>
            <a:gd name="adj3" fmla="val 25000"/>
            <a:gd name="adj4" fmla="val 7474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MY" sz="1100"/>
            <a:t>Drop Down</a:t>
          </a:r>
          <a:r>
            <a:rPr lang="en-MY" sz="1100" baseline="0"/>
            <a:t> Button</a:t>
          </a:r>
          <a:endParaRPr lang="en-MY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63500</xdr:colOff>
      <xdr:row>0</xdr:row>
      <xdr:rowOff>9072</xdr:rowOff>
    </xdr:from>
    <xdr:to>
      <xdr:col>3</xdr:col>
      <xdr:colOff>2530929</xdr:colOff>
      <xdr:row>1</xdr:row>
      <xdr:rowOff>161018</xdr:rowOff>
    </xdr:to>
    <xdr:sp macro="" textlink="">
      <xdr:nvSpPr>
        <xdr:cNvPr id="16" name="Callout: Down Arrow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906889" y="707572"/>
          <a:ext cx="2467429" cy="342446"/>
        </a:xfrm>
        <a:prstGeom prst="down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Sila kemaskini Ruang Ini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900A18-E045-4186-B972-89B65C1D8D61}" name="KJA_3AMILIKAN" displayName="KJA_3AMILIKAN" ref="A10:Q36" totalsRowCount="1" headerRowDxfId="358" dataDxfId="356" totalsRowDxfId="354" headerRowBorderDxfId="357" tableBorderDxfId="355">
  <tableColumns count="17">
    <tableColumn id="19" xr3:uid="{0FEF8ED1-D010-4A44-A5AB-33119F99457F}" name="Bil_x000a_M3A." dataDxfId="353" totalsRowDxfId="352"/>
    <tableColumn id="2" xr3:uid="{74A60C15-327E-40F4-AFF8-9CC169DAD088}" name="Premis / Daerah / Negeri /Wilayah/ Jabatan / Agensi/ Kementerian_x000a_M3A." totalsRowLabel="JUMLAH MILIKAN" dataDxfId="351" totalsRowDxfId="350"/>
    <tableColumn id="3" xr3:uid="{17E0601F-08DB-41CE-9C7E-DF3B5ABE61F2}" name="Bilangan UPF Premis" totalsRowFunction="sum" dataDxfId="349" totalsRowDxfId="348"/>
    <tableColumn id="1" xr3:uid="{C677BB9A-2D09-49A0-9367-B0BEE77BE579}" name="Jenis pemilikan aset" totalsRowLabel="M" dataDxfId="347" totalsRowDxfId="346"/>
    <tableColumn id="4" xr3:uid="{A08265A6-6E72-451B-A5C0-91E2347B9C13}" name="Bilangan Premis Aset" totalsRowFunction="sum" dataDxfId="345" totalsRowDxfId="344"/>
    <tableColumn id="7" xr3:uid="{181284EB-D272-4898-B489-50C520E1ADE7}" name="Lulus (Bil.) _x000a_(a)" totalsRowFunction="sum" dataDxfId="343" totalsRowDxfId="342"/>
    <tableColumn id="8" xr3:uid="{B0DF066E-8270-430E-A3BE-198112E07927}" name="Diisi (Bil.)  _x000a_(b)" totalsRowFunction="sum" dataDxfId="341" totalsRowDxfId="340"/>
    <tableColumn id="9" xr3:uid="{9D93421B-5047-41C5-BBCD-84640B2A7D03}" name="% Diisi _x000a_(b/a)" totalsRowFunction="custom" dataDxfId="339" totalsRowDxfId="338">
      <calculatedColumnFormula>IFERROR($G11/$F11,0%)</calculatedColumnFormula>
      <totalsRowFormula>IFERROR(KJA_3AMILIKAN[[#Totals],[Diisi (Bil.)  
(b)]]/KJA_3AMILIKAN[[#Totals],[Lulus (Bil.) 
(a)]],0%)</totalsRowFormula>
    </tableColumn>
    <tableColumn id="10" xr3:uid="{F75F4965-BD5D-4487-8B59-1CC4D9955F14}" name="% Staf UPF yang hadir latihan " totalsRowFunction="average" dataDxfId="337" totalsRowDxfId="336" dataCellStyle="Percent"/>
    <tableColumn id="11" xr3:uid="{23E95269-E11B-43BD-9E2E-E5BA0C23FCF0}" name="% Staf UPF yang mencapai tahap kompetensi 3 dan ke atas*_x000a_" totalsRowFunction="average" dataDxfId="335" totalsRowDxfId="334" dataCellStyle="Percent"/>
    <tableColumn id="12" xr3:uid="{F182EA14-9DDC-495A-8963-66E9538FC9CF}" name="% Pematuhan ruang/ staf UPF mengikut EPU " totalsRowFunction="average" dataDxfId="333" totalsRowDxfId="332" dataCellStyle="Percent"/>
    <tableColumn id="13" xr3:uid="{452B2D8B-7CF9-4602-8326-33F5636F534D}" name="% Perabot asas setiap staf UPF" totalsRowFunction="average" dataDxfId="331" totalsRowDxfId="330" dataCellStyle="Percent"/>
    <tableColumn id="14" xr3:uid="{97F089DD-05A6-4EAD-91A9-EB02933047F4}" name="Mesin fotostat (Bil.)" totalsRowFunction="sum" dataDxfId="329" totalsRowDxfId="328"/>
    <tableColumn id="15" xr3:uid="{924663D9-1F1D-4DE7-80AB-72B80D984109}" name="Telefon dan alat komunikasi  (Bil.)" totalsRowFunction="sum" dataDxfId="327" totalsRowDxfId="326"/>
    <tableColumn id="16" xr3:uid="{FE7237EE-D508-44AA-A641-8CE8D9AFEDD7}" name="Komputer (Bil.)" totalsRowFunction="sum" dataDxfId="325" totalsRowDxfId="324"/>
    <tableColumn id="17" xr3:uid="{51FEE6A4-36B3-4EC1-B9B6-6C90B0FBED80}" name="Alat pemeriksaan dan pengujian (Bil.)" totalsRowFunction="sum" dataDxfId="323" totalsRowDxfId="322"/>
    <tableColumn id="18" xr3:uid="{6EFC9E6A-3977-4C46-8C78-1D7A8588E718}" name="Kenderaan (Bil.)" totalsRowFunction="sum" dataDxfId="321" totalsRowDxfId="320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475594D-5D29-45ED-8694-66DC526EBE34}" name="KJA_3ASEWATUMP" displayName="KJA_3ASEWATUMP" ref="A44:Q70" totalsRowCount="1" headerRowDxfId="319" dataDxfId="317" totalsRowDxfId="315" headerRowBorderDxfId="318" tableBorderDxfId="316">
  <tableColumns count="17">
    <tableColumn id="19" xr3:uid="{717A1799-F9EB-44EF-94BB-E6760BB4CA64}" name="Bil_x000a_S3A." dataDxfId="314" totalsRowDxfId="313"/>
    <tableColumn id="2" xr3:uid="{A911CEC7-C27D-449D-B132-3F9777085DCC}" name="Premis / Daerah / Negeri /Wilayah/ Jabatan / Agensi/ Kementerian_x000a_M3A." totalsRowLabel="JUMLAH SEWA/TUMPANG" dataDxfId="312" totalsRowDxfId="311"/>
    <tableColumn id="3" xr3:uid="{450A5813-638B-4CC3-9D02-3EE1C23DD4B1}" name="Bilangan UPF Premis" totalsRowFunction="sum" dataDxfId="310" totalsRowDxfId="309"/>
    <tableColumn id="1" xr3:uid="{0F2FE6B3-F119-4364-A61B-DB4CF67AE856}" name="Jenis pemilikan aset" totalsRowLabel="S/T" dataDxfId="308" totalsRowDxfId="307"/>
    <tableColumn id="4" xr3:uid="{20824685-207F-43CF-BCC5-2409E8248517}" name="Bilangan Premis Aset" totalsRowFunction="sum" dataDxfId="306" totalsRowDxfId="305"/>
    <tableColumn id="7" xr3:uid="{35F86AAC-C2DB-4A29-8563-196A44550F0F}" name="Lulus (Bil.) _x000a_(a)" totalsRowFunction="sum" dataDxfId="304" totalsRowDxfId="303"/>
    <tableColumn id="8" xr3:uid="{3DC08B50-9B5F-404C-809F-B3D264E8B377}" name="Diisi (Bil.)  _x000a_(b)" totalsRowFunction="sum" dataDxfId="302" totalsRowDxfId="301"/>
    <tableColumn id="9" xr3:uid="{928192F7-969D-436B-8592-DFC221987530}" name="% Diisi _x000a_(b/a)" totalsRowFunction="custom" dataDxfId="300" totalsRowDxfId="299">
      <calculatedColumnFormula>IFERROR($G45/$F45,0%)</calculatedColumnFormula>
      <totalsRowFormula>IFERROR(KJA_3ASEWATUMP[[#Totals],[Diisi (Bil.)  
(b)]]/KJA_3ASEWATUMP[[#Totals],[Lulus (Bil.) 
(a)]],0%)</totalsRowFormula>
    </tableColumn>
    <tableColumn id="10" xr3:uid="{F45AE8AC-7FE0-4CEF-9049-99A3FBB0E4AA}" name="% Staf UPF yang hadir latihan " totalsRowFunction="average" dataDxfId="298" totalsRowDxfId="297" dataCellStyle="Percent"/>
    <tableColumn id="11" xr3:uid="{847C8C89-985D-435B-BBAC-BAEB6F4F517E}" name="% Staf UPF yang mencapai tahap kompetensi 3 dan ke atas*_x000a_" totalsRowFunction="average" dataDxfId="296" totalsRowDxfId="295" dataCellStyle="Percent"/>
    <tableColumn id="12" xr3:uid="{34FB3A64-282F-4C68-B1B6-935769B4339D}" name="% Pematuhan ruang/ staf UPF mengikut EPU " totalsRowFunction="average" dataDxfId="294" totalsRowDxfId="293" dataCellStyle="Percent"/>
    <tableColumn id="13" xr3:uid="{FE011CA2-BCE5-43C4-89B2-AD55D707A17E}" name="% Perabot asas setiap staf UPF" totalsRowFunction="average" dataDxfId="292" totalsRowDxfId="291" dataCellStyle="Percent"/>
    <tableColumn id="14" xr3:uid="{2D6FEB81-7E2F-4CAB-B6DF-B2E8EDBCC397}" name="Mesin fotostat (Bil.)" totalsRowFunction="sum" dataDxfId="290" totalsRowDxfId="289"/>
    <tableColumn id="15" xr3:uid="{3C64E89E-7F6E-4317-891B-9AB8D4B92D23}" name="Telefon dan alat komunikasi  (Bil.)" totalsRowFunction="sum" dataDxfId="288" totalsRowDxfId="287"/>
    <tableColumn id="16" xr3:uid="{C8773E04-19CB-4EB8-B470-768D71D5D257}" name="Komputer (Bil.)" totalsRowFunction="sum" dataDxfId="286" totalsRowDxfId="285"/>
    <tableColumn id="17" xr3:uid="{AF944CD9-79C1-4902-9576-02CF65AFF7C1}" name="Alat pemeriksaan dan pengujian (Bil.)" totalsRowFunction="sum" dataDxfId="284" totalsRowDxfId="283"/>
    <tableColumn id="18" xr3:uid="{CC668997-8E56-4FBE-9EF5-2F997C110930}" name="Kenderaan (Bil.)" totalsRowFunction="sum" dataDxfId="282" totalsRowDxfId="281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32A654-13B4-4C87-8EAA-8E0C2AEB6F27}" name="KJA_3BMILIKAN" displayName="KJA_3BMILIKAN" ref="A10:AP36" totalsRowCount="1" headerRowDxfId="280" dataDxfId="279" totalsRowDxfId="278">
  <autoFilter ref="A10:AP35" xr:uid="{8432A654-13B4-4C87-8EAA-8E0C2AEB6F27}"/>
  <tableColumns count="42">
    <tableColumn id="43" xr3:uid="{CD7C4F14-941A-49CC-81A9-27E62C13EC96}" name="Bil_x000a_M3B." dataDxfId="277" totalsRowDxfId="276">
      <calculatedColumnFormula>'JKR PATA 3A'!$A11</calculatedColumnFormula>
    </tableColumn>
    <tableColumn id="2" xr3:uid="{C21B7419-72A8-4D3F-A56B-043973A1BB83}" name="Premis / Daerah / Negeri /Wilayah/ Jabatan / Agensi/ Kementerian_x000a_M3B." totalsRowLabel="JUMLAH MILIKAN" dataDxfId="275" totalsRowDxfId="274">
      <calculatedColumnFormula>'JKR PATA 3A'!$B11</calculatedColumnFormula>
    </tableColumn>
    <tableColumn id="3" xr3:uid="{4E21560E-C36D-49F6-8DE0-CFFD8F09D634}" name="Kategori Premis Aset*_x000a_M4." totalsRowFunction="custom" dataDxfId="273" totalsRowDxfId="272">
      <totalsRowFormula>$C$11</totalsRowFormula>
    </tableColumn>
    <tableColumn id="42" xr3:uid="{E72CD675-344A-477E-B751-893DAAAA7F84}" name="Jenis pemilikan M1." totalsRowFunction="custom" dataDxfId="271" totalsRowDxfId="270">
      <calculatedColumnFormula>'JKR PATA 3A'!$D11</calculatedColumnFormula>
      <totalsRowFormula>$D$11</totalsRowFormula>
    </tableColumn>
    <tableColumn id="4" xr3:uid="{ADC987ED-C2F9-44E8-8024-F834E3435F3A}" name="Bil. Premis Aset M4." totalsRowFunction="sum" dataDxfId="269" totalsRowDxfId="268">
      <calculatedColumnFormula>'JKR PATA 3A'!$E11</calculatedColumnFormula>
    </tableColumn>
    <tableColumn id="5" xr3:uid="{3E2C5824-9F56-4212-9E18-B4641A07FDE9}" name="Saiz Premis (luas/panjang) (m²/km) M4." totalsRowFunction="sum" dataDxfId="267" totalsRowDxfId="266"/>
    <tableColumn id="6" xr3:uid="{099FBA0C-183A-4842-AE63-1470BDF24E08}" name="Populasi (Bil.) M4." totalsRowFunction="sum" dataDxfId="265" totalsRowDxfId="264"/>
    <tableColumn id="44" xr3:uid="{54D850A3-CDC1-49D7-8856-417BFDFBAD3A}" name="Rancang (Bil.) _x000a_(a) M5." totalsRowFunction="sum" dataDxfId="263" totalsRowDxfId="262"/>
    <tableColumn id="45" xr3:uid="{362FBF0F-0C6C-4DCD-847A-48F55DD8743A}" name="Laksana (Bil.)  _x000a_(b) M5." totalsRowFunction="sum" dataDxfId="261" totalsRowDxfId="260"/>
    <tableColumn id="46" xr3:uid="{697F2C2D-D07D-4953-B46E-97E2577B2C35}" name="% Pencapaian _x000a_(b)/(a) M5." totalsRowFunction="custom" dataDxfId="259" totalsRowDxfId="258">
      <calculatedColumnFormula>IFERROR($I11/$H11,0%)</calculatedColumnFormula>
      <totalsRowFormula>IFERROR(I36/KJA_3BMILIKAN[[#Totals],[Rancang (Bil.) 
(a) M5.]],0%)</totalsRowFormula>
    </tableColumn>
    <tableColumn id="47" xr3:uid="{62EFF3E1-932D-4129-976E-A0F4ED4FA02A}" name="Mohon (RM) M5." totalsRowFunction="sum" dataDxfId="257" totalsRowDxfId="256"/>
    <tableColumn id="48" xr3:uid="{DE1DEEC9-F51E-4E48-8BD6-EDE23A753D94}" name="Terima (RM) _x000a_( c) M5." totalsRowFunction="sum" dataDxfId="255" totalsRowDxfId="254"/>
    <tableColumn id="49" xr3:uid="{07CD6648-6CF0-40E9-8BC4-D4BC5FDA17F8}" name="Jumlah Belanja (RM) _x000a_(d) M5." totalsRowFunction="sum" dataDxfId="253" totalsRowDxfId="252"/>
    <tableColumn id="50" xr3:uid="{F8484DD8-8530-41C6-A8C7-2FB4ABD6FA8E}" name="% Perbelanjaan  _x000a_(d) / ( c) M5." totalsRowFunction="custom" dataDxfId="251" totalsRowDxfId="250">
      <calculatedColumnFormula>IFERROR($M11/$L11,0%)</calculatedColumnFormula>
      <totalsRowFormula>IFERROR(KJA_3BMILIKAN[[#Totals],[Jumlah Belanja (RM) 
(d) M5.]]/KJA_3BMILIKAN[[#Totals],[Terima (RM) 
( c) M5.]],0%)</totalsRowFormula>
    </tableColumn>
    <tableColumn id="51" xr3:uid="{E8C880F6-DB6B-47B5-9F2F-6294A304C328}" name="Rancang (Bil.) _x000a_(a) M6." totalsRowFunction="sum" dataDxfId="249" totalsRowDxfId="248"/>
    <tableColumn id="52" xr3:uid="{8B421E2C-A2D4-4E97-8CB1-1B08142D8DAD}" name="Laksana (Bil.)  _x000a_(b) M6." totalsRowFunction="sum" dataDxfId="247" totalsRowDxfId="246"/>
    <tableColumn id="53" xr3:uid="{13A76FE1-CAA3-4D79-881E-C134FCE22D3E}" name="% Pencapaian _x000a_(b)/(a) M6." totalsRowFunction="custom" dataDxfId="245" totalsRowDxfId="244">
      <calculatedColumnFormula>IFERROR($P11/$O11,0%)</calculatedColumnFormula>
      <totalsRowFormula>IFERROR(KJA_3BMILIKAN[[#Totals],[Laksana (Bil.)  
(b) M6.]]/KJA_3BMILIKAN[[#Totals],[Rancang (Bil.) 
(a) M6.]],0%)</totalsRowFormula>
    </tableColumn>
    <tableColumn id="54" xr3:uid="{61206FFE-3F30-4078-84C9-C9B82F51FB76}" name="Mohon (RM) M6." totalsRowFunction="sum" dataDxfId="243" totalsRowDxfId="242"/>
    <tableColumn id="55" xr3:uid="{B197626D-7482-457F-8AFD-6D6B53EB23EB}" name="Terima (RM) _x000a_( c) M6." totalsRowFunction="sum" dataDxfId="241" totalsRowDxfId="240" dataCellStyle="Comma"/>
    <tableColumn id="56" xr3:uid="{6CBA9FD3-3252-4B6D-890C-11491BCD6543}" name="Jumlah Belanja (RM) _x000a_(d) M6." totalsRowFunction="sum" dataDxfId="239" totalsRowDxfId="238" dataCellStyle="Comma"/>
    <tableColumn id="57" xr3:uid="{8EF70C62-5473-4222-B9B1-1913DDE9F13E}" name="% Perbelanjaan _x000a_(d) / ( c) M6." totalsRowFunction="custom" dataDxfId="237" totalsRowDxfId="236">
      <calculatedColumnFormula>IFERROR($T11/$S11,0%)</calculatedColumnFormula>
      <totalsRowFormula>IFERROR(KJA_3BMILIKAN[[#Totals],[Jumlah Belanja (RM) 
(d) M6.]]/KJA_3BMILIKAN[[#Totals],[Terima (RM) 
( c) M6.]],0%)</totalsRowFormula>
    </tableColumn>
    <tableColumn id="58" xr3:uid="{F526315F-EAB6-40EC-A575-DE7032371C32}" name="Rancang (Bil.) _x000a_(a) M7." totalsRowFunction="sum" dataDxfId="235" totalsRowDxfId="234"/>
    <tableColumn id="59" xr3:uid="{8DF89EB9-0C83-4238-A41E-CE7B271BED58}" name="Laksana (Bil.)  _x000a_(b) M7." totalsRowFunction="sum" dataDxfId="233" totalsRowDxfId="232"/>
    <tableColumn id="60" xr3:uid="{1B8C0B17-68BF-4528-8C38-01F7A8C9F4B3}" name="% Pencapaian _x000a_(b)/(a) M7." totalsRowFunction="custom" dataDxfId="231" totalsRowDxfId="230">
      <calculatedColumnFormula>IFERROR($W11/$V11,0%)</calculatedColumnFormula>
      <totalsRowFormula>IFERROR(KJA_3BMILIKAN[[#Totals],[Laksana (Bil.)  
(b) M7.]]/KJA_3BMILIKAN[[#Totals],[Rancang (Bil.) 
(a) M7.]],0%)</totalsRowFormula>
    </tableColumn>
    <tableColumn id="61" xr3:uid="{F8B2E9DC-3F29-4CFC-87AF-C104FE1FE7AE}" name="Mohon (RM) M7." totalsRowFunction="sum" dataDxfId="229" totalsRowDxfId="228"/>
    <tableColumn id="62" xr3:uid="{5D43D762-FD08-49D9-ACAA-10081E6DD70E}" name="Terima (RM)_x000a_( c) M7." totalsRowFunction="sum" dataDxfId="227" totalsRowDxfId="226" dataCellStyle="Comma"/>
    <tableColumn id="63" xr3:uid="{9653BE8E-8828-4959-89A3-265E28F1F2BA}" name="Jumlah Belanja (RM)_x000a_(d) M7." totalsRowFunction="sum" dataDxfId="225" totalsRowDxfId="224" dataCellStyle="Comma"/>
    <tableColumn id="64" xr3:uid="{7D09813B-0E5C-488D-B822-0142EF9FE2B4}" name="% Perbelanjaan _x000a_(d) / ( c)  M7." totalsRowFunction="custom" dataDxfId="223" totalsRowDxfId="222">
      <calculatedColumnFormula>IFERROR($AA11/$Z11,0%)</calculatedColumnFormula>
      <totalsRowFormula>IFERROR(KJA_3BMILIKAN[[#Totals],[Jumlah Belanja (RM)
(d) M7.]]/KJA_3BMILIKAN[[#Totals],[Terima (RM)
( c) M7.]],0%)</totalsRowFormula>
    </tableColumn>
    <tableColumn id="65" xr3:uid="{A2EB57BB-DD0F-4998-91E4-36C1F137E1E1}" name="Rancang (Bil.) _x000a_(a) M8." totalsRowFunction="sum" dataDxfId="221" totalsRowDxfId="220"/>
    <tableColumn id="66" xr3:uid="{6199A055-14B6-4CDB-9C37-F3784ECF7135}" name="Laksana (Bil.)  _x000a_(b) M8." totalsRowFunction="sum" dataDxfId="219" totalsRowDxfId="218"/>
    <tableColumn id="67" xr3:uid="{FC9114A0-1072-45F6-B379-B21F7A4CED86}" name="% Pencapaian (b)/(a)_x000a_M8." totalsRowFunction="custom" dataDxfId="217" totalsRowDxfId="216">
      <calculatedColumnFormula>IFERROR($AD11/$AC11,0%)</calculatedColumnFormula>
      <totalsRowFormula>IFERROR(KJA_3BMILIKAN[[#Totals],[Laksana (Bil.)  
(b) M8.]]/KJA_3BMILIKAN[[#Totals],[Rancang (Bil.) 
(a) M8.]],0%)</totalsRowFormula>
    </tableColumn>
    <tableColumn id="68" xr3:uid="{F883F663-25EC-4505-8662-8B7726145FDE}" name="Mohon (RM) M8." totalsRowFunction="sum" dataDxfId="215" totalsRowDxfId="214"/>
    <tableColumn id="69" xr3:uid="{508E622A-F48E-4607-9D3A-AFDC31A58919}" name="Terima (RM) _x000a_( c) M8." totalsRowFunction="sum" dataDxfId="213" totalsRowDxfId="212" dataCellStyle="Comma"/>
    <tableColumn id="70" xr3:uid="{BE0F5D8B-1319-497B-8500-751832502278}" name="Jumlah Belanja (RM) _x000a_( d) M8." totalsRowFunction="sum" dataDxfId="211" totalsRowDxfId="210" dataCellStyle="Comma"/>
    <tableColumn id="71" xr3:uid="{3038AD9A-D7E1-4B8D-B653-81792949F65A}" name="% Perbelanjaan _x000a_(d) / ( c) M8." totalsRowFunction="custom" dataDxfId="209" totalsRowDxfId="208">
      <calculatedColumnFormula>IFERROR($AH11/$AG11,0%)</calculatedColumnFormula>
      <totalsRowFormula>IFERROR(KJA_3BMILIKAN[[#Totals],[Jumlah Belanja (RM) 
( d) M8.]]/KJA_3BMILIKAN[[#Totals],[Terima (RM) 
( c) M8.]],0%)</totalsRowFormula>
    </tableColumn>
    <tableColumn id="72" xr3:uid="{9569A8AA-60AB-417A-8BCF-E447F79C24B1}" name="Rancang (Bil.)_x000a_(a) M9." totalsRowFunction="sum" dataDxfId="207" totalsRowDxfId="206"/>
    <tableColumn id="73" xr3:uid="{A3FA7D19-E03F-47C6-A27C-EB26AEFA3EF3}" name="Laksana (Bil.)  _x000a_(b) M9." totalsRowFunction="sum" dataDxfId="205" totalsRowDxfId="204"/>
    <tableColumn id="74" xr3:uid="{2111E5F1-6C84-493A-AA66-1111E0F5EF54}" name="% Pencapaian_x000a_(b)/( a) M9." totalsRowFunction="custom" dataDxfId="203" totalsRowDxfId="202">
      <calculatedColumnFormula>IFERROR($AK11/$AJ11,0%)</calculatedColumnFormula>
      <totalsRowFormula>IFERROR(KJA_3BMILIKAN[[#Totals],[Laksana (Bil.)  
(b) M9.]]/KJA_3BMILIKAN[[#Totals],[Rancang (Bil.)
(a) M9.]],0%)</totalsRowFormula>
    </tableColumn>
    <tableColumn id="75" xr3:uid="{35449754-6E3D-4087-A833-F8A03373AE31}" name="Mohon (RM) M9." totalsRowFunction="sum" dataDxfId="201" totalsRowDxfId="200"/>
    <tableColumn id="76" xr3:uid="{4B468224-3D89-4044-806A-411EA2F44CE9}" name="Terima (RM) _x000a_( c) M9." totalsRowFunction="sum" dataDxfId="199" totalsRowDxfId="198" dataCellStyle="Comma"/>
    <tableColumn id="77" xr3:uid="{896C8603-4702-424F-ACDF-7D05E275D2F4}" name="Jumlah Belanja (RM) _x000a_( d) M9." totalsRowFunction="sum" dataDxfId="197" totalsRowDxfId="196" dataCellStyle="Comma"/>
    <tableColumn id="78" xr3:uid="{A5780560-5885-4094-8143-2A80F922F405}" name="% Perbelanjaan _x000a_(d) / ( c) M9." totalsRowFunction="custom" dataDxfId="195" totalsRowDxfId="194">
      <calculatedColumnFormula>IFERROR($AO11/$AN11,0%)</calculatedColumnFormula>
      <totalsRowFormula>IFERROR(KJA_3BMILIKAN[[#Totals],[Jumlah Belanja (RM) 
( d) M9.]]/KJA_3BMILIKAN[[#Totals],[Terima (RM) 
( c) M9.]],0%)</totalsRowFormula>
    </tableColumn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A80FC3B-9ECD-4A9F-BD9F-671349A09350}" name="KJA_3BSEWATUMP" displayName="KJA_3BSEWATUMP" ref="A42:AP68" totalsRowCount="1" headerRowDxfId="193" dataDxfId="191" totalsRowDxfId="189" headerRowBorderDxfId="192" tableBorderDxfId="190" totalsRowBorderDxfId="188">
  <autoFilter ref="A42:AP67" xr:uid="{6A80FC3B-9ECD-4A9F-BD9F-671349A09350}"/>
  <tableColumns count="42">
    <tableColumn id="43" xr3:uid="{4725F1C0-9EE7-479B-9EC1-DDA516328693}" name="Bil_x000a_S3B." dataDxfId="187" totalsRowDxfId="186">
      <calculatedColumnFormula>'JKR PATA 3A'!$A45</calculatedColumnFormula>
    </tableColumn>
    <tableColumn id="2" xr3:uid="{D6E0F499-CF3E-427F-97DB-7AA8FF14DBDF}" name="Premis / Daerah / Negeri /Wilayah/ Jabatan / Agensi/ Kementerian_x000a_S3B." totalsRowLabel="JUMLAH SEWA/TUMPANG" dataDxfId="185" totalsRowDxfId="184">
      <calculatedColumnFormula>'JKR PATA 3A'!$B45</calculatedColumnFormula>
    </tableColumn>
    <tableColumn id="3" xr3:uid="{2C49612F-4F71-46EA-84BD-26A5AEE5929E}" name="Kategori Premis Aset*_x000a_M4." totalsRowFunction="custom" dataDxfId="183" totalsRowDxfId="182">
      <totalsRowFormula>$C$43</totalsRowFormula>
    </tableColumn>
    <tableColumn id="42" xr3:uid="{4A6C762A-40BC-41B6-9FAB-F8CE0EA26380}" name="Jenis pemilikan M1." totalsRowFunction="custom" dataDxfId="181" totalsRowDxfId="180">
      <calculatedColumnFormula>'JKR PATA 3A'!$D45</calculatedColumnFormula>
      <totalsRowFormula>$D$43</totalsRowFormula>
    </tableColumn>
    <tableColumn id="4" xr3:uid="{6EF4F9DB-8F91-445D-B65D-A981B8DDA850}" name="Bil. Premis Aset M4." totalsRowFunction="sum" dataDxfId="179" totalsRowDxfId="178">
      <calculatedColumnFormula>'JKR PATA 3A'!$E45</calculatedColumnFormula>
    </tableColumn>
    <tableColumn id="5" xr3:uid="{10701E75-A393-4DCF-9FE1-DFF7EF55C21F}" name="Saiz Premis (luas/panjang) (m²/km) M4." totalsRowFunction="sum" dataDxfId="177" totalsRowDxfId="176"/>
    <tableColumn id="6" xr3:uid="{939D58E8-7079-4DE0-9543-80ED03770DDE}" name="Populasi (Bil.) M4." totalsRowFunction="sum" dataDxfId="175" totalsRowDxfId="174" dataCellStyle="Comma"/>
    <tableColumn id="44" xr3:uid="{58B2FCC3-170E-4649-ACDB-DE4D73FD3026}" name="Rancang (Bil.) _x000a_(a) M5." totalsRowFunction="sum" dataDxfId="173" totalsRowDxfId="172"/>
    <tableColumn id="45" xr3:uid="{BAE00DB4-23A2-46D1-8133-B27689E26E58}" name="Laksana (Bil.)  _x000a_(b) M5." totalsRowFunction="sum" dataDxfId="171" totalsRowDxfId="170"/>
    <tableColumn id="46" xr3:uid="{FD9601C3-1B03-457F-BFD0-1D9BBC788689}" name="% Pencapaian _x000a_(b)/(a) M5." totalsRowFunction="custom" dataDxfId="169" totalsRowDxfId="168">
      <calculatedColumnFormula>IFERROR($I43/$H43,0%)</calculatedColumnFormula>
      <totalsRowFormula>IFERROR(I68/KJA_3BSEWATUMP[[#Totals],[Rancang (Bil.) 
(a) M5.]],0%)</totalsRowFormula>
    </tableColumn>
    <tableColumn id="47" xr3:uid="{444DE772-91B2-4ED0-AC0E-29F3A08D5C22}" name="Mohon (RM) M5." totalsRowFunction="sum" dataDxfId="167" totalsRowDxfId="166"/>
    <tableColumn id="48" xr3:uid="{D6A8CF28-1FD8-404E-BC65-258AAEAA6EC6}" name="Terima (RM) _x000a_( c) M5." totalsRowFunction="sum" dataDxfId="165" totalsRowDxfId="164" dataCellStyle="Comma"/>
    <tableColumn id="49" xr3:uid="{BC6BAE4E-4442-4EB0-8CB7-7F80BDB513B2}" name="Jumlah Belanja (RM) _x000a_(d) M5." totalsRowFunction="sum" dataDxfId="163" totalsRowDxfId="162" dataCellStyle="Comma"/>
    <tableColumn id="50" xr3:uid="{759262A0-8762-44FA-BBD1-F2FB20EF184E}" name="% Perbelanjaan  _x000a_(d) / ( c) M5." totalsRowFunction="custom" dataDxfId="161" totalsRowDxfId="160">
      <calculatedColumnFormula>IFERROR($M43/$L43,0%)</calculatedColumnFormula>
      <totalsRowFormula>IFERROR(KJA_3BSEWATUMP[[#Totals],[Jumlah Belanja (RM) 
(d) M5.]]/KJA_3BSEWATUMP[[#Totals],[Terima (RM) 
( c) M5.]],0%)</totalsRowFormula>
    </tableColumn>
    <tableColumn id="51" xr3:uid="{48743368-BEA9-448C-86ED-8F1F281C111E}" name="Rancang (Bil.) _x000a_(a) M6." totalsRowFunction="sum" dataDxfId="159" totalsRowDxfId="158"/>
    <tableColumn id="52" xr3:uid="{2D7F7E1F-04C5-4F26-97FD-4E8B03EBB153}" name="Laksana (Bil.)  _x000a_(b) M6." totalsRowFunction="sum" dataDxfId="157" totalsRowDxfId="156"/>
    <tableColumn id="53" xr3:uid="{365ADD5A-72A3-4E1B-82BD-410F731F42E2}" name="% Pencapaian _x000a_(b)/(a) M6." totalsRowFunction="custom" dataDxfId="155" totalsRowDxfId="154">
      <calculatedColumnFormula>IFERROR($P43/$O43,0%)</calculatedColumnFormula>
      <totalsRowFormula>IFERROR(KJA_3BSEWATUMP[[#Totals],[Laksana (Bil.)  
(b) M6.]]/KJA_3BSEWATUMP[[#Totals],[Rancang (Bil.) 
(a) M6.]],0%)</totalsRowFormula>
    </tableColumn>
    <tableColumn id="54" xr3:uid="{83FDCDF3-CA57-48B5-9DAB-BBD6E8FDC2F6}" name="Mohon (RM) M6." totalsRowFunction="sum" dataDxfId="153" totalsRowDxfId="152" dataCellStyle="Comma"/>
    <tableColumn id="55" xr3:uid="{7DAE5B77-4F41-432F-9C7B-AED32286AF1E}" name="Terima (RM) _x000a_( c) M6." totalsRowFunction="sum" dataDxfId="151" totalsRowDxfId="150" dataCellStyle="Comma"/>
    <tableColumn id="56" xr3:uid="{631CA459-FA11-4278-ADA7-C968137045E9}" name="Jumlah Belanja (RM) _x000a_(d) M6." totalsRowFunction="sum" dataDxfId="149" totalsRowDxfId="148" dataCellStyle="Comma"/>
    <tableColumn id="57" xr3:uid="{655E335C-CA0D-4A8F-9F37-17B09C0D4BA1}" name="% Perbelanjaan _x000a_(d) / ( c) M6." totalsRowFunction="custom" dataDxfId="147" totalsRowDxfId="146">
      <calculatedColumnFormula>IFERROR($T43/$S43,0%)</calculatedColumnFormula>
      <totalsRowFormula>IFERROR(KJA_3BSEWATUMP[[#Totals],[Jumlah Belanja (RM) 
(d) M6.]]/KJA_3BSEWATUMP[[#Totals],[Terima (RM) 
( c) M6.]],0%)</totalsRowFormula>
    </tableColumn>
    <tableColumn id="58" xr3:uid="{A85C36B1-C532-446F-B47A-736CC18F349C}" name="Rancang (Bil.) _x000a_(a) M7." totalsRowFunction="sum" dataDxfId="145" totalsRowDxfId="144"/>
    <tableColumn id="59" xr3:uid="{8D64B5BD-56BA-4C4F-BB33-94AD0CB274C8}" name="Laksana (Bil.)  _x000a_(b) M7." totalsRowFunction="sum" dataDxfId="143" totalsRowDxfId="142"/>
    <tableColumn id="60" xr3:uid="{31466332-32B8-44AC-B5FE-0C14808B6A36}" name="% Pencapaian _x000a_(b)/(a) M7." totalsRowFunction="custom" dataDxfId="141" totalsRowDxfId="140">
      <calculatedColumnFormula>IFERROR($W43/$V43,0%)</calculatedColumnFormula>
      <totalsRowFormula>IFERROR(KJA_3BSEWATUMP[[#Totals],[Laksana (Bil.)  
(b) M7.]]/KJA_3BSEWATUMP[[#Totals],[Rancang (Bil.) 
(a) M7.]],0%)</totalsRowFormula>
    </tableColumn>
    <tableColumn id="61" xr3:uid="{22A118F4-5A33-4A96-B391-14942D153018}" name="Mohon (RM) M7." totalsRowFunction="sum" dataDxfId="139" totalsRowDxfId="138"/>
    <tableColumn id="62" xr3:uid="{7D2AD0F4-6648-4FFF-A922-C196034E35C3}" name="Terima (RM)_x000a_( c) M7." totalsRowFunction="sum" dataDxfId="137" totalsRowDxfId="136" dataCellStyle="Comma"/>
    <tableColumn id="63" xr3:uid="{2B0D4D7E-4173-4EBA-A835-ADED4B23BFE2}" name="Jumlah Belanja (RM)_x000a_(d) M7." totalsRowFunction="sum" dataDxfId="135" totalsRowDxfId="134" dataCellStyle="Comma"/>
    <tableColumn id="64" xr3:uid="{AAD6CC27-4D3A-442C-90F9-E1B7365553A6}" name="% Perbelanjaan _x000a_(d) / ( c)  M7." totalsRowFunction="custom" dataDxfId="133" totalsRowDxfId="132">
      <calculatedColumnFormula>IFERROR($AA43/$Z43,0%)</calculatedColumnFormula>
      <totalsRowFormula>IFERROR(KJA_3BSEWATUMP[[#Totals],[Jumlah Belanja (RM)
(d) M7.]]/KJA_3BSEWATUMP[[#Totals],[Terima (RM)
( c) M7.]],0%)</totalsRowFormula>
    </tableColumn>
    <tableColumn id="65" xr3:uid="{FE6A81B7-63E5-4D2D-8F6D-20B5B7286EBE}" name="Rancang (Bil.) _x000a_(a) M8." totalsRowFunction="sum" dataDxfId="131" totalsRowDxfId="130"/>
    <tableColumn id="66" xr3:uid="{A2FFBCA4-2C4E-4DF5-B110-A82E8EA5FCB6}" name="Laksana (Bil.)  _x000a_(b) M8." totalsRowFunction="sum" dataDxfId="129" totalsRowDxfId="128"/>
    <tableColumn id="67" xr3:uid="{164D8B41-74FF-4D99-A468-649C12F767C4}" name="% Pencapaian (b)/(a)_x000a_M8." totalsRowFunction="custom" dataDxfId="127" totalsRowDxfId="126">
      <calculatedColumnFormula>IFERROR($AD43/$AC43,0%)</calculatedColumnFormula>
      <totalsRowFormula>IFERROR(KJA_3BSEWATUMP[[#Totals],[Laksana (Bil.)  
(b) M8.]]/KJA_3BSEWATUMP[[#Totals],[Rancang (Bil.) 
(a) M8.]],0%)</totalsRowFormula>
    </tableColumn>
    <tableColumn id="68" xr3:uid="{E745D125-324C-4158-B166-925506B9BA4C}" name="Mohon (RM) M8." totalsRowFunction="sum" dataDxfId="125" totalsRowDxfId="124"/>
    <tableColumn id="69" xr3:uid="{C563158B-BED6-426B-9BC2-9FDE69E6221E}" name="Terima (RM) _x000a_( c) M8." totalsRowFunction="sum" dataDxfId="123" totalsRowDxfId="122" dataCellStyle="Comma"/>
    <tableColumn id="70" xr3:uid="{6F332957-B3FD-49B9-8440-4731B9E25741}" name="Jumlah Belanja (RM) _x000a_( d) M8." totalsRowFunction="sum" dataDxfId="121" totalsRowDxfId="120" dataCellStyle="Comma"/>
    <tableColumn id="71" xr3:uid="{944CAB89-353D-4AC6-8265-0757C226AA84}" name="% Perbelanjaan _x000a_(d) / ( c) M8." totalsRowFunction="custom" dataDxfId="119" totalsRowDxfId="118">
      <calculatedColumnFormula>IFERROR($AH43/$AG43,0%)</calculatedColumnFormula>
      <totalsRowFormula>IFERROR(KJA_3BSEWATUMP[[#Totals],[Jumlah Belanja (RM) 
( d) M8.]]/KJA_3BSEWATUMP[[#Totals],[Terima (RM) 
( c) M8.]],0%)</totalsRowFormula>
    </tableColumn>
    <tableColumn id="72" xr3:uid="{2999ADE2-C986-4190-9AE3-ECDCBCEEC247}" name="Rancang (Bil.)_x000a_(a) M9." totalsRowFunction="sum" dataDxfId="117" totalsRowDxfId="116"/>
    <tableColumn id="73" xr3:uid="{4F1C7654-A253-4993-A26B-B747650C6855}" name="Laksana (Bil.)  _x000a_(b) M9." totalsRowFunction="sum" dataDxfId="115" totalsRowDxfId="114"/>
    <tableColumn id="74" xr3:uid="{FA652CA7-C919-4233-AA5C-F6EFAD78AE26}" name="% Pencapaian_x000a_(b)/( a) M9." totalsRowFunction="custom" dataDxfId="113" totalsRowDxfId="112">
      <calculatedColumnFormula>IFERROR($AK43/$AJ43,0%)</calculatedColumnFormula>
      <totalsRowFormula>IFERROR(KJA_3BSEWATUMP[[#Totals],[Laksana (Bil.)  
(b) M9.]]/KJA_3BSEWATUMP[[#Totals],[Rancang (Bil.)
(a) M9.]],0%)</totalsRowFormula>
    </tableColumn>
    <tableColumn id="75" xr3:uid="{CDF6CBD5-342C-4A45-B137-097DB8EA9398}" name="Mohon (RM) M9." totalsRowFunction="sum" dataDxfId="111" totalsRowDxfId="110"/>
    <tableColumn id="76" xr3:uid="{B42650DA-DA2F-443A-8B86-DA95440217EF}" name="Terima (RM) _x000a_( c) M9." totalsRowFunction="sum" dataDxfId="109" totalsRowDxfId="108" dataCellStyle="Comma"/>
    <tableColumn id="77" xr3:uid="{6AF593E1-C96B-4EA6-AFCC-31276E6D5F05}" name="Jumlah Belanja (RM) _x000a_( d) M9." totalsRowFunction="sum" dataDxfId="107" totalsRowDxfId="106" dataCellStyle="Comma"/>
    <tableColumn id="78" xr3:uid="{D161AAF8-7576-43C9-9B0D-56E71550BD14}" name="% Perbelanjaan _x000a_(d) / ( c) M9." totalsRowFunction="custom" dataDxfId="105" totalsRowDxfId="104">
      <calculatedColumnFormula>IFERROR($AO43/$AN43,0%)</calculatedColumnFormula>
      <totalsRowFormula>IFERROR(KJA_3BSEWATUMP[[#Totals],[Jumlah Belanja (RM) 
( d) M9.]]/KJA_3BSEWATUMP[[#Totals],[Terima (RM) 
( c) M9.]],0%)</totalsRowFormula>
    </tableColumn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FA42667-85D6-4A68-9D15-035A5F313E92}" name="KJA_3CMILIKAN" displayName="KJA_3CMILIKAN" ref="A9:X35" totalsRowCount="1" headerRowDxfId="103" totalsRowDxfId="100" headerRowBorderDxfId="102" tableBorderDxfId="101">
  <autoFilter ref="A9:X34" xr:uid="{6FA42667-85D6-4A68-9D15-035A5F313E92}"/>
  <tableColumns count="24">
    <tableColumn id="1" xr3:uid="{8EDFA315-A4E2-41A6-8091-CC86354185D3}" name="Bil_x000a_M3C." dataDxfId="99" totalsRowDxfId="98">
      <calculatedColumnFormula>'JKR PATA 3A'!$A11</calculatedColumnFormula>
    </tableColumn>
    <tableColumn id="2" xr3:uid="{AD3B75B9-9D97-4506-A473-A419773D99EA}" name="Premis / Daerah / Negeri /Wilayah/ Jabatan / Agensi/ Kementerian_x000a_M3C." totalsRowLabel="JUMLAH MILIKAN" dataDxfId="97" totalsRowDxfId="96">
      <calculatedColumnFormula>'JKR PATA 3A'!$B11</calculatedColumnFormula>
    </tableColumn>
    <tableColumn id="3" xr3:uid="{22E5C1CC-E3FF-4CFE-A51B-12FE1E55787E}" name="No. DPA_x000a_M3C." dataDxfId="95" totalsRowDxfId="94"/>
    <tableColumn id="24" xr3:uid="{6A8D11B9-9AC3-4EFB-B22B-83233DE9F1E5}" name="Jenis pemilikan_x000a_M3C." totalsRowFunction="custom" dataDxfId="93" totalsRowDxfId="92">
      <calculatedColumnFormula>'JKR PATA 3A'!$D11</calculatedColumnFormula>
      <totalsRowFormula>$D$10</totalsRowFormula>
    </tableColumn>
    <tableColumn id="4" xr3:uid="{120DB701-BD6C-466A-90C3-34CB7A33CB19}" name="Jumlah Premis Aset (Bil.)_x000a_=(a)+(b)+( c) +(d)+ ( e) M3C." totalsRowFunction="sum" dataDxfId="91" totalsRowDxfId="90">
      <calculatedColumnFormula>KJA_3CMILIKAN[[#This Row],[Bangunan (Bil.)
(a) M10.]]+KJA_3CMILIKAN[[#This Row],[Jalan (Bil.)
(b) M10.]]+KJA_3CMILIKAN[[#This Row],[Pembetungan (Bil.)
( c ) M10.]]+KJA_3CMILIKAN[[#This Row],[Air (Bil.)
(d) M10.]]+KJA_3CMILIKAN[[#This Row],[Lain-lain : …….... (nyatakan.)
(e )
M10.]]</calculatedColumnFormula>
    </tableColumn>
    <tableColumn id="5" xr3:uid="{47E08BB1-E0C3-4571-9450-B0659A9A5A1D}" name="Bangunan (Bil.)_x000a_(a) M10." totalsRowFunction="sum" dataDxfId="89" totalsRowDxfId="88">
      <calculatedColumnFormula>'JKR PATA 3A'!$E11</calculatedColumnFormula>
    </tableColumn>
    <tableColumn id="6" xr3:uid="{623FE081-A03A-4824-A3C2-888979DFFCBE}" name="Jalan (Bil.)_x000a_(b) M10." totalsRowFunction="sum" dataDxfId="87" totalsRowDxfId="86"/>
    <tableColumn id="7" xr3:uid="{F08D7268-D3CC-477D-BC20-E0CF596A6F76}" name="Pembetungan (Bil.)_x000a_( c ) M10." totalsRowFunction="sum" dataDxfId="85" totalsRowDxfId="84"/>
    <tableColumn id="8" xr3:uid="{DFAFCB1B-56B8-46D6-8573-044E82E7D5F6}" name="Air (Bil.)_x000a_(d) M10." totalsRowFunction="sum" dataDxfId="83" totalsRowDxfId="82"/>
    <tableColumn id="9" xr3:uid="{304AF0E4-9CAD-4AB9-93F3-CADBE72B6AC6}" name="Lain-lain : …….... (nyatakan.)_x000a_(e )_x000a_M10." totalsRowFunction="sum" dataDxfId="81" totalsRowDxfId="80"/>
    <tableColumn id="10" xr3:uid="{CFA8D7D9-6DC5-43B8-92C2-2BFDE6510B69}" name="Kos Perolehan Tanah _x000a_(RM) M11._x000a_" totalsRowFunction="sum" dataDxfId="79" totalsRowDxfId="78" dataCellStyle="Comma"/>
    <tableColumn id="11" xr3:uid="{C364AEA0-C261-4902-BC8E-EC48FBA922CD}" name="Kos Siap Bina Asal  (RM)_x000a_(a) M11." totalsRowFunction="sum" dataDxfId="77" totalsRowDxfId="76" dataCellStyle="Comma"/>
    <tableColumn id="12" xr3:uid="{B00CC0DF-5CF4-402D-8470-8B0B7DF8E813}" name="Kos Tambahan [PPUN] (RM)_x000a_(b) M11." totalsRowFunction="sum" dataDxfId="75" totalsRowDxfId="74" dataCellStyle="Comma"/>
    <tableColumn id="13" xr3:uid="{6808F817-78A9-421F-A87F-030AEEE47F1F}" name="Kos Keseluruhan Aset (RM)_x000a_= (a) + (b) M11." totalsRowFunction="sum" dataDxfId="73" totalsRowDxfId="72" dataCellStyle="Comma">
      <calculatedColumnFormula>KJA_3CMILIKAN[[#This Row],[Kos Tambahan '[PPUN'] (RM)
(b) M11.]]+KJA_3CMILIKAN[[#This Row],[Kos Siap Bina Asal  (RM)
(a) M11.]]</calculatedColumnFormula>
    </tableColumn>
    <tableColumn id="14" xr3:uid="{A503A38C-2690-4402-91FA-939BAF4F3FF8}" name="Jumlah Kos Operasi Bagi Tahun Sebelum (RM) M12." totalsRowFunction="sum" dataDxfId="71" totalsRowDxfId="70" dataCellStyle="Comma"/>
    <tableColumn id="15" xr3:uid="{2A9979DC-68C0-4361-8560-DAAB099898F4}" name="Jumlah Kos Operasi Bagi Tahun Semasa (RM)_x000a_[Jumlah Belanja, PATA 3B (i), (ii), (iii), (iv), (v)] M12." totalsRowFunction="sum" dataDxfId="69" totalsRowDxfId="68" dataCellStyle="Comma">
      <calculatedColumnFormula>'JKR PATA 3B'!$M11+'JKR PATA 3B'!$T11+'JKR PATA 3B'!$AA11+'JKR PATA 3B'!$AH11+'JKR PATA 3B'!$AO11</calculatedColumnFormula>
    </tableColumn>
    <tableColumn id="16" xr3:uid="{F5011A3A-C5CA-4950-9A86-A4EE83D61BCF}" name="Nilaian Semasa Tanah (RM) (a) _x000a_M13." totalsRowFunction="sum" dataDxfId="67" totalsRowDxfId="66" dataCellStyle="Comma"/>
    <tableColumn id="17" xr3:uid="{E129F586-1AD3-4927-800A-6D83FDB963EB}" name="Nilaian Semasa Binaan (RM) (b) _x000a_M13." totalsRowFunction="sum" dataDxfId="65" totalsRowDxfId="64" dataCellStyle="Comma"/>
    <tableColumn id="18" xr3:uid="{FEBCBEFF-3C79-4E4E-BB4A-69DBC9129D00}" name="Jumlah Nilai Semasa (RM)_x000a_= (a) + (b) M13." totalsRowFunction="sum" dataDxfId="63" totalsRowDxfId="62" dataCellStyle="Comma">
      <calculatedColumnFormula>KJA_3CMILIKAN[[#This Row],[Nilaian Semasa Binaan (RM) (b) 
M13.]]+KJA_3CMILIKAN[[#This Row],[Nilaian Semasa Tanah (RM) (a) 
M13.]]</calculatedColumnFormula>
    </tableColumn>
    <tableColumn id="19" xr3:uid="{6B7B8622-0447-4739-8A49-40704C6FA0F8}" name="Bilangan _x000a_(Bil.) M14." totalsRowFunction="sum" dataDxfId="61" totalsRowDxfId="60"/>
    <tableColumn id="20" xr3:uid="{BCB0436E-1192-416D-8FA0-AED5F2A8267E}" name="Nilai Semasa Aset  _x000a_(RM) M14." totalsRowFunction="sum" dataDxfId="59" totalsRowDxfId="58" dataCellStyle="Comma"/>
    <tableColumn id="21" xr3:uid="{1ACB9F96-D5A1-4938-940A-423E879A8638}" name="Hasil Pelupusan _x000a_(RM) M14." totalsRowFunction="sum" dataDxfId="57" totalsRowDxfId="56" dataCellStyle="Comma"/>
    <tableColumn id="22" xr3:uid="{1525545C-1516-4156-BE07-4D10CE2078DE}" name="Bilangan _x000a_(Bil.) M15." totalsRowFunction="sum" dataDxfId="55" totalsRowDxfId="54"/>
    <tableColumn id="23" xr3:uid="{4A99F64A-2958-4F87-A2FC-35F4386FB612}" name="Nilai Semasa Aset _x000a_(RM) M15." totalsRowFunction="sum" dataDxfId="53" totalsRowDxfId="52" dataCellStyle="Comma"/>
  </tableColumns>
  <tableStyleInfo name="TableStyleLight1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87244D-068D-4801-9C05-A9E6B94A27BE}" name="KJA_3CSEWATUMPANG" displayName="KJA_3CSEWATUMPANG" ref="A40:X66" totalsRowCount="1" headerRowDxfId="51" headerRowBorderDxfId="50" tableBorderDxfId="49">
  <autoFilter ref="A40:X65" xr:uid="{4F87244D-068D-4801-9C05-A9E6B94A27BE}"/>
  <tableColumns count="24">
    <tableColumn id="1" xr3:uid="{5D122206-0079-4214-A788-EBC36B50CC6D}" name="Bil_x000a_S3C." dataDxfId="48" totalsRowDxfId="47">
      <calculatedColumnFormula>'JKR PATA 3A'!$A45</calculatedColumnFormula>
    </tableColumn>
    <tableColumn id="2" xr3:uid="{D69C9F65-EC24-49B5-822E-7E6D2E9F76A7}" name="Premis / Daerah / Negeri /Wilayah/ Jabatan / Agensi/ Kementerian_x000a_S3C." totalsRowLabel="JUMLAH SEWA/TUMPANG" dataDxfId="46" totalsRowDxfId="45">
      <calculatedColumnFormula>'JKR PATA 3B'!$B43</calculatedColumnFormula>
    </tableColumn>
    <tableColumn id="3" xr3:uid="{61552791-F685-48FE-AA0B-40583F9A6F58}" name="No. DPA_x000a_M3C." dataDxfId="44" totalsRowDxfId="43"/>
    <tableColumn id="25" xr3:uid="{9ADC0ACB-4143-419E-9FAF-B1F107B911E1}" name="Jenis pemilikan_x000a_M3C." totalsRowFunction="custom" dataDxfId="42" totalsRowDxfId="41">
      <calculatedColumnFormula>'JKR PATA 3A'!$D45</calculatedColumnFormula>
      <totalsRowFormula>$D$41</totalsRowFormula>
    </tableColumn>
    <tableColumn id="4" xr3:uid="{70B20B30-522C-4100-8725-D132EAB0CA6F}" name="Jumlah Premis Aset (Bil.)_x000a_=(a)+(b)+( c) +(d)+ ( e) M3C." totalsRowFunction="sum" dataDxfId="40" totalsRowDxfId="39">
      <calculatedColumnFormula>KJA_3CSEWATUMPANG[[#This Row],[Bangunan (Bil.)
(a) M10.]]+KJA_3CSEWATUMPANG[[#This Row],[Jalan (Bil.)
(b) M10.]]+KJA_3CSEWATUMPANG[[#This Row],[Pembetungan (Bil.)
( c ) M10.]]+KJA_3CSEWATUMPANG[[#This Row],[Air (Bil.)
(d) M10.]]+KJA_3CSEWATUMPANG[[#This Row],[Lain-lain : …….... (nyatakan.)
(e )
M10.]]</calculatedColumnFormula>
    </tableColumn>
    <tableColumn id="5" xr3:uid="{0FD65B95-7897-42D3-8F0F-554821BDCC11}" name="Bangunan (Bil.)_x000a_(a) M10." totalsRowFunction="sum" dataDxfId="38" totalsRowDxfId="37">
      <calculatedColumnFormula>'JKR PATA 3A'!$E45</calculatedColumnFormula>
    </tableColumn>
    <tableColumn id="6" xr3:uid="{9F441049-9444-40A7-A9AA-E798FAE5EBB2}" name="Jalan (Bil.)_x000a_(b) M10." totalsRowFunction="sum" dataDxfId="36" totalsRowDxfId="35"/>
    <tableColumn id="7" xr3:uid="{E635013E-6626-46D8-954B-7AD3B76EEACF}" name="Pembetungan (Bil.)_x000a_( c ) M10." totalsRowFunction="sum" dataDxfId="34" totalsRowDxfId="33"/>
    <tableColumn id="8" xr3:uid="{4017F935-C83E-4425-9CC0-90288A390F9A}" name="Air (Bil.)_x000a_(d) M10." totalsRowFunction="sum" dataDxfId="32" totalsRowDxfId="31"/>
    <tableColumn id="9" xr3:uid="{DEB540D1-3B44-472E-8F5A-28A924A108A9}" name="Lain-lain : …….... (nyatakan.)_x000a_(e )_x000a_M10." totalsRowFunction="sum" dataDxfId="30" totalsRowDxfId="29"/>
    <tableColumn id="10" xr3:uid="{61418776-751D-4F0A-B746-8950E75B834A}" name="Kos Perolehan Tanah _x000a_(RM) M11._x000a_" totalsRowFunction="sum" dataDxfId="28" totalsRowDxfId="27"/>
    <tableColumn id="11" xr3:uid="{411EA20D-0CE4-4F01-89DA-A76789DD8C79}" name="Kos Siap Bina Asal  (RM)_x000a_(a) M11." totalsRowFunction="sum" dataDxfId="26" totalsRowDxfId="25"/>
    <tableColumn id="12" xr3:uid="{414E2BA2-54CF-4D1D-BF15-A9EDC868F783}" name="Kos Tambahan [PPUN] (RM)_x000a_(b) M11." totalsRowFunction="sum" dataDxfId="24" totalsRowDxfId="23" dataCellStyle="Comma"/>
    <tableColumn id="13" xr3:uid="{75779E99-1362-4C61-9EEB-6783D72227D0}" name="Kos Keseluruhan Aset (RM)_x000a_= (a) + (b) M11." totalsRowFunction="sum" dataDxfId="22" totalsRowDxfId="21" dataCellStyle="Comma">
      <calculatedColumnFormula>KJA_3CSEWATUMPANG[[#This Row],[Kos Siap Bina Asal  (RM)
(a) M11.]]+KJA_3CSEWATUMPANG[[#This Row],[Kos Tambahan '[PPUN'] (RM)
(b) M11.]]</calculatedColumnFormula>
    </tableColumn>
    <tableColumn id="14" xr3:uid="{EA264800-099C-4A43-BB62-BC22AA4C3B1D}" name="Jumlah Kos Operasi Bagi Tahun Sebelum (RM) M12." totalsRowFunction="sum" dataDxfId="20" totalsRowDxfId="19" dataCellStyle="Comma"/>
    <tableColumn id="15" xr3:uid="{03B9FFC5-73C0-442F-B5FC-2837D00C791D}" name="Jumlah Kos Operasi Bagi Tahun Semasa (RM)_x000a_[Jumlah Belanja, PATA 3B (i), (ii), (iii), (iv), (v)] M12." totalsRowFunction="sum" dataDxfId="18" totalsRowDxfId="17" dataCellStyle="Comma">
      <calculatedColumnFormula>'JKR PATA 3B'!$M43+'JKR PATA 3B'!$T43+'JKR PATA 3B'!$AA43+'JKR PATA 3B'!$AH43+'JKR PATA 3B'!$AO43</calculatedColumnFormula>
    </tableColumn>
    <tableColumn id="16" xr3:uid="{A040449F-569F-4D9C-AEFA-ABADAF7AEE96}" name="Nilaian Semasa Tanah (RM)_x000a_(a) M13." totalsRowFunction="sum" dataDxfId="16" totalsRowDxfId="15"/>
    <tableColumn id="17" xr3:uid="{EB256155-F862-400B-B7F5-DE90F16433D0}" name="Nilaian Semasa Binaan (RM)_x000a_(b) M13." totalsRowFunction="sum" dataDxfId="14" totalsRowDxfId="13"/>
    <tableColumn id="18" xr3:uid="{35C0D958-5C9B-454E-8F89-AE3E18BD2276}" name="Jumlah Nilai Semasa (RM)_x000a_= (a) + (b) M13." totalsRowFunction="sum" dataDxfId="12" totalsRowDxfId="11">
      <calculatedColumnFormula>KJA_3CSEWATUMPANG[[#This Row],[Nilaian Semasa Binaan (RM)
(b) M13.]]+KJA_3CSEWATUMPANG[[#This Row],[Nilaian Semasa Tanah (RM)
(a) M13.]]</calculatedColumnFormula>
    </tableColumn>
    <tableColumn id="19" xr3:uid="{4FA82BD5-62DE-45E0-86EA-2BE97996D8D8}" name="Bilangan _x000a_(Bil.) M14." totalsRowFunction="sum" dataDxfId="10" totalsRowDxfId="9"/>
    <tableColumn id="20" xr3:uid="{3B184317-491E-4866-A483-A4F73F914A8D}" name="Nilai Semasa Aset  _x000a_(RM) M14." totalsRowFunction="sum" dataDxfId="8" totalsRowDxfId="7" dataCellStyle="Comma"/>
    <tableColumn id="21" xr3:uid="{E914B2B4-EE5C-4A51-875E-D68949D54B85}" name="Hasil Pelupusan _x000a_(RM) M14." totalsRowFunction="sum" dataDxfId="6" totalsRowDxfId="5" dataCellStyle="Comma"/>
    <tableColumn id="22" xr3:uid="{E06B46F6-8F1E-4002-AA23-098E0E9A6A17}" name="Bilangan _x000a_(Bil.) M15." totalsRowFunction="sum" dataDxfId="4" totalsRowDxfId="3"/>
    <tableColumn id="23" xr3:uid="{21D4157B-5B75-43EC-8C10-036E373B374F}" name="Nilai Semasa Aset _x000a_(RM) M15." totalsRowFunction="sum" dataDxfId="2" totalsRowDxfId="1" dataCellStyle="Comma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</sheetPr>
  <dimension ref="B1:N92"/>
  <sheetViews>
    <sheetView showGridLines="0" tabSelected="1" view="pageBreakPreview" zoomScaleNormal="100" zoomScaleSheetLayoutView="100" zoomScalePageLayoutView="60" workbookViewId="0">
      <selection activeCell="E6" sqref="E6"/>
    </sheetView>
  </sheetViews>
  <sheetFormatPr defaultRowHeight="14.5" x14ac:dyDescent="0.35"/>
  <cols>
    <col min="1" max="1" width="1.1796875" customWidth="1"/>
    <col min="2" max="2" width="5.453125" customWidth="1"/>
    <col min="3" max="3" width="36.26953125" customWidth="1"/>
    <col min="4" max="4" width="39.6328125" style="1" customWidth="1"/>
    <col min="5" max="5" width="8.6328125" style="1" customWidth="1"/>
    <col min="6" max="6" width="20.81640625" style="1" customWidth="1"/>
    <col min="7" max="7" width="14" style="1" customWidth="1"/>
    <col min="8" max="8" width="31.81640625" style="1" customWidth="1"/>
    <col min="9" max="9" width="3.36328125" customWidth="1"/>
    <col min="10" max="10" width="6.08984375" customWidth="1"/>
    <col min="11" max="11" width="71.26953125" customWidth="1"/>
    <col min="12" max="12" width="4" customWidth="1"/>
    <col min="13" max="13" width="9.81640625" customWidth="1"/>
    <col min="14" max="14" width="20.26953125" customWidth="1"/>
  </cols>
  <sheetData>
    <row r="1" spans="2:6" ht="15" customHeight="1" x14ac:dyDescent="0.35"/>
    <row r="2" spans="2:6" ht="15" customHeight="1" x14ac:dyDescent="0.35">
      <c r="D2" s="104"/>
    </row>
    <row r="3" spans="2:6" ht="15" customHeight="1" x14ac:dyDescent="0.35">
      <c r="B3" s="102">
        <v>1</v>
      </c>
      <c r="C3" s="105" t="s">
        <v>7</v>
      </c>
      <c r="D3" s="165" t="s">
        <v>86</v>
      </c>
    </row>
    <row r="4" spans="2:6" ht="30" customHeight="1" x14ac:dyDescent="0.35">
      <c r="B4" s="103">
        <v>2</v>
      </c>
      <c r="C4" s="106" t="s">
        <v>215</v>
      </c>
      <c r="D4" s="166" t="s">
        <v>207</v>
      </c>
    </row>
    <row r="5" spans="2:6" ht="15" customHeight="1" x14ac:dyDescent="0.35">
      <c r="B5" s="103">
        <v>3</v>
      </c>
      <c r="C5" s="106" t="s">
        <v>81</v>
      </c>
      <c r="D5" s="167" t="s">
        <v>87</v>
      </c>
    </row>
    <row r="6" spans="2:6" ht="30" customHeight="1" x14ac:dyDescent="0.35">
      <c r="B6" s="103">
        <v>4</v>
      </c>
      <c r="C6" s="106" t="s">
        <v>216</v>
      </c>
      <c r="D6" s="166" t="s">
        <v>207</v>
      </c>
    </row>
    <row r="7" spans="2:6" ht="30" customHeight="1" x14ac:dyDescent="0.35">
      <c r="B7" s="102">
        <v>5</v>
      </c>
      <c r="C7" s="107" t="s">
        <v>217</v>
      </c>
      <c r="D7" s="166" t="s">
        <v>207</v>
      </c>
    </row>
    <row r="8" spans="2:6" ht="30" customHeight="1" x14ac:dyDescent="0.35">
      <c r="B8" s="102">
        <v>6</v>
      </c>
      <c r="C8" s="107" t="s">
        <v>218</v>
      </c>
      <c r="D8" s="166" t="s">
        <v>207</v>
      </c>
    </row>
    <row r="9" spans="2:6" ht="30" customHeight="1" x14ac:dyDescent="0.35">
      <c r="B9" s="102">
        <v>7</v>
      </c>
      <c r="C9" s="107" t="s">
        <v>219</v>
      </c>
      <c r="D9" s="166" t="s">
        <v>207</v>
      </c>
    </row>
    <row r="10" spans="2:6" ht="30" customHeight="1" x14ac:dyDescent="0.35">
      <c r="B10" s="102">
        <v>8</v>
      </c>
      <c r="C10" s="107" t="s">
        <v>220</v>
      </c>
      <c r="D10" s="166" t="s">
        <v>207</v>
      </c>
    </row>
    <row r="11" spans="2:6" ht="30" customHeight="1" x14ac:dyDescent="0.35">
      <c r="B11" s="102">
        <v>9</v>
      </c>
      <c r="C11" s="107" t="s">
        <v>222</v>
      </c>
      <c r="D11" s="200" t="s">
        <v>207</v>
      </c>
    </row>
    <row r="12" spans="2:6" ht="30" customHeight="1" x14ac:dyDescent="0.35">
      <c r="B12" s="102">
        <v>10</v>
      </c>
      <c r="C12" s="107" t="s">
        <v>221</v>
      </c>
      <c r="D12" s="168" t="s">
        <v>207</v>
      </c>
    </row>
    <row r="13" spans="2:6" ht="15" customHeight="1" x14ac:dyDescent="0.35"/>
    <row r="14" spans="2:6" ht="15" customHeight="1" thickBot="1" x14ac:dyDescent="0.4">
      <c r="B14" s="14" t="s">
        <v>9</v>
      </c>
      <c r="C14" s="15"/>
      <c r="D14" s="15"/>
    </row>
    <row r="15" spans="2:6" ht="15" customHeight="1" x14ac:dyDescent="0.35">
      <c r="B15" s="218" t="s">
        <v>10</v>
      </c>
      <c r="C15" s="219"/>
      <c r="D15" s="219"/>
      <c r="E15" s="219"/>
      <c r="F15" s="220"/>
    </row>
    <row r="16" spans="2:6" ht="15" customHeight="1" x14ac:dyDescent="0.35">
      <c r="B16" s="113"/>
      <c r="C16" s="114"/>
      <c r="D16" s="114"/>
      <c r="F16" s="115"/>
    </row>
    <row r="17" spans="2:6" ht="15" customHeight="1" x14ac:dyDescent="0.35">
      <c r="B17" s="215" t="s">
        <v>11</v>
      </c>
      <c r="C17" s="216"/>
      <c r="D17" s="216"/>
      <c r="E17" s="216"/>
      <c r="F17" s="217"/>
    </row>
    <row r="18" spans="2:6" ht="15" customHeight="1" x14ac:dyDescent="0.35">
      <c r="B18" s="226" t="s">
        <v>12</v>
      </c>
      <c r="C18" s="227"/>
      <c r="D18" s="227"/>
      <c r="E18" s="227"/>
      <c r="F18" s="228"/>
    </row>
    <row r="19" spans="2:6" ht="15" customHeight="1" x14ac:dyDescent="0.35">
      <c r="B19" s="215" t="s">
        <v>14</v>
      </c>
      <c r="C19" s="216"/>
      <c r="D19" s="216"/>
      <c r="E19" s="216"/>
      <c r="F19" s="217"/>
    </row>
    <row r="20" spans="2:6" ht="15" customHeight="1" x14ac:dyDescent="0.35">
      <c r="B20" s="215" t="s">
        <v>16</v>
      </c>
      <c r="C20" s="216"/>
      <c r="D20" s="216"/>
      <c r="E20" s="216"/>
      <c r="F20" s="217"/>
    </row>
    <row r="21" spans="2:6" ht="15" customHeight="1" x14ac:dyDescent="0.35">
      <c r="B21" s="215" t="s">
        <v>13</v>
      </c>
      <c r="C21" s="216"/>
      <c r="D21" s="216"/>
      <c r="E21" s="216"/>
      <c r="F21" s="217"/>
    </row>
    <row r="22" spans="2:6" ht="15" customHeight="1" x14ac:dyDescent="0.35">
      <c r="B22" s="226" t="s">
        <v>15</v>
      </c>
      <c r="C22" s="227"/>
      <c r="D22" s="227"/>
      <c r="E22" s="227"/>
      <c r="F22" s="228"/>
    </row>
    <row r="23" spans="2:6" ht="15" customHeight="1" x14ac:dyDescent="0.35">
      <c r="B23" s="215" t="s">
        <v>22</v>
      </c>
      <c r="C23" s="216"/>
      <c r="D23" s="216"/>
      <c r="E23" s="216"/>
      <c r="F23" s="217"/>
    </row>
    <row r="24" spans="2:6" ht="15" customHeight="1" x14ac:dyDescent="0.35">
      <c r="B24" s="215" t="s">
        <v>17</v>
      </c>
      <c r="C24" s="216"/>
      <c r="D24" s="216"/>
      <c r="E24" s="216"/>
      <c r="F24" s="217"/>
    </row>
    <row r="25" spans="2:6" ht="15" customHeight="1" x14ac:dyDescent="0.35">
      <c r="B25" s="215" t="s">
        <v>18</v>
      </c>
      <c r="C25" s="216"/>
      <c r="D25" s="216"/>
      <c r="E25" s="216"/>
      <c r="F25" s="217"/>
    </row>
    <row r="26" spans="2:6" ht="15" customHeight="1" x14ac:dyDescent="0.35">
      <c r="B26" s="215" t="s">
        <v>23</v>
      </c>
      <c r="C26" s="216"/>
      <c r="D26" s="216"/>
      <c r="E26" s="216"/>
      <c r="F26" s="217"/>
    </row>
    <row r="27" spans="2:6" ht="15" customHeight="1" x14ac:dyDescent="0.35">
      <c r="B27" s="215" t="s">
        <v>19</v>
      </c>
      <c r="C27" s="216"/>
      <c r="D27" s="216"/>
      <c r="E27" s="216"/>
      <c r="F27" s="217"/>
    </row>
    <row r="28" spans="2:6" ht="15" customHeight="1" x14ac:dyDescent="0.35">
      <c r="B28" s="215" t="s">
        <v>20</v>
      </c>
      <c r="C28" s="216"/>
      <c r="D28" s="216"/>
      <c r="E28" s="216"/>
      <c r="F28" s="217"/>
    </row>
    <row r="29" spans="2:6" ht="15" customHeight="1" x14ac:dyDescent="0.35">
      <c r="B29" s="215" t="s">
        <v>56</v>
      </c>
      <c r="C29" s="216"/>
      <c r="D29" s="216"/>
      <c r="E29" s="216"/>
      <c r="F29" s="217"/>
    </row>
    <row r="30" spans="2:6" ht="15" customHeight="1" x14ac:dyDescent="0.35">
      <c r="B30" s="215" t="s">
        <v>20</v>
      </c>
      <c r="C30" s="216"/>
      <c r="D30" s="216"/>
      <c r="E30" s="216"/>
      <c r="F30" s="217"/>
    </row>
    <row r="31" spans="2:6" ht="15" customHeight="1" x14ac:dyDescent="0.35">
      <c r="B31" s="215" t="s">
        <v>21</v>
      </c>
      <c r="C31" s="216"/>
      <c r="D31" s="216"/>
      <c r="E31" s="216"/>
      <c r="F31" s="217"/>
    </row>
    <row r="32" spans="2:6" ht="15" customHeight="1" x14ac:dyDescent="0.35">
      <c r="B32" s="223" t="s">
        <v>27</v>
      </c>
      <c r="C32" s="224"/>
      <c r="D32" s="224"/>
      <c r="E32" s="224"/>
      <c r="F32" s="225"/>
    </row>
    <row r="33" spans="2:14" ht="15" customHeight="1" x14ac:dyDescent="0.35">
      <c r="B33" s="230" t="s">
        <v>24</v>
      </c>
      <c r="C33" s="231"/>
      <c r="D33" s="231"/>
      <c r="E33" s="231"/>
      <c r="F33" s="232"/>
    </row>
    <row r="34" spans="2:14" ht="15" customHeight="1" x14ac:dyDescent="0.35">
      <c r="B34" s="209" t="s">
        <v>25</v>
      </c>
      <c r="C34" s="210"/>
      <c r="D34" s="210"/>
      <c r="E34" s="210"/>
      <c r="F34" s="211"/>
    </row>
    <row r="35" spans="2:14" ht="15" customHeight="1" x14ac:dyDescent="0.35">
      <c r="B35" s="209" t="s">
        <v>26</v>
      </c>
      <c r="C35" s="210"/>
      <c r="D35" s="210"/>
      <c r="E35" s="210"/>
      <c r="F35" s="211"/>
    </row>
    <row r="36" spans="2:14" ht="15" customHeight="1" thickBot="1" x14ac:dyDescent="0.4">
      <c r="B36" s="212"/>
      <c r="C36" s="213"/>
      <c r="D36" s="213"/>
      <c r="E36" s="213"/>
      <c r="F36" s="214"/>
    </row>
    <row r="37" spans="2:14" ht="15" customHeight="1" x14ac:dyDescent="0.35"/>
    <row r="38" spans="2:14" ht="15" customHeight="1" thickBot="1" x14ac:dyDescent="0.4">
      <c r="B38" s="153"/>
      <c r="C38" s="153"/>
      <c r="D38" s="154"/>
      <c r="E38" s="229" t="s">
        <v>136</v>
      </c>
      <c r="F38" s="229"/>
    </row>
    <row r="39" spans="2:14" ht="15" customHeight="1" thickBot="1" x14ac:dyDescent="0.4">
      <c r="B39" s="153"/>
      <c r="C39" s="153"/>
      <c r="D39" s="154"/>
      <c r="E39" s="221"/>
      <c r="F39" s="222"/>
    </row>
    <row r="40" spans="2:14" ht="15" customHeight="1" x14ac:dyDescent="0.35">
      <c r="B40" s="153"/>
      <c r="C40" s="153"/>
      <c r="D40" s="154"/>
      <c r="E40" s="236" t="s">
        <v>223</v>
      </c>
      <c r="F40" s="237"/>
      <c r="H40" s="52" t="s">
        <v>6</v>
      </c>
    </row>
    <row r="41" spans="2:14" ht="15" customHeight="1" thickBot="1" x14ac:dyDescent="0.4">
      <c r="B41" s="153"/>
      <c r="C41" s="153"/>
      <c r="D41" s="154"/>
      <c r="E41" s="238"/>
      <c r="F41" s="239"/>
    </row>
    <row r="42" spans="2:14" ht="15" customHeight="1" thickBot="1" x14ac:dyDescent="0.4">
      <c r="B42" s="153"/>
      <c r="C42" s="153"/>
      <c r="D42" s="154"/>
      <c r="E42" s="238"/>
      <c r="F42" s="239"/>
      <c r="H42" s="70" t="s">
        <v>82</v>
      </c>
      <c r="J42" s="122" t="s">
        <v>82</v>
      </c>
      <c r="K42" s="123"/>
      <c r="M42" s="74" t="s">
        <v>84</v>
      </c>
      <c r="N42" s="75"/>
    </row>
    <row r="43" spans="2:14" ht="15" customHeight="1" thickBot="1" x14ac:dyDescent="0.4">
      <c r="B43" s="153"/>
      <c r="C43" s="153"/>
      <c r="D43" s="154"/>
      <c r="E43" s="238"/>
      <c r="F43" s="239"/>
      <c r="H43" s="195"/>
      <c r="J43" s="196"/>
      <c r="K43" s="197"/>
      <c r="M43" s="198"/>
      <c r="N43" s="199"/>
    </row>
    <row r="44" spans="2:14" ht="15" customHeight="1" thickBot="1" x14ac:dyDescent="0.4">
      <c r="B44" s="153"/>
      <c r="C44" s="153"/>
      <c r="D44" s="154"/>
      <c r="E44" s="238"/>
      <c r="F44" s="239"/>
      <c r="H44" s="195"/>
      <c r="J44" s="196"/>
      <c r="K44" s="197"/>
      <c r="M44" s="198"/>
      <c r="N44" s="199"/>
    </row>
    <row r="45" spans="2:14" ht="15" customHeight="1" thickBot="1" x14ac:dyDescent="0.4">
      <c r="B45" s="153"/>
      <c r="C45" s="153"/>
      <c r="D45" s="154"/>
      <c r="E45" s="240"/>
      <c r="F45" s="241"/>
      <c r="H45" s="71" t="s">
        <v>86</v>
      </c>
      <c r="J45" s="124"/>
      <c r="K45" s="128" t="s">
        <v>87</v>
      </c>
      <c r="M45" s="78" t="s">
        <v>1</v>
      </c>
      <c r="N45" s="72" t="s">
        <v>60</v>
      </c>
    </row>
    <row r="46" spans="2:14" ht="30" customHeight="1" thickBot="1" x14ac:dyDescent="0.4">
      <c r="B46" s="155"/>
      <c r="C46" s="155"/>
      <c r="D46" s="155"/>
      <c r="E46" s="246" t="s">
        <v>226</v>
      </c>
      <c r="F46" s="247"/>
      <c r="H46" s="71" t="s">
        <v>71</v>
      </c>
      <c r="J46" s="201">
        <v>1</v>
      </c>
      <c r="K46" s="125" t="s">
        <v>157</v>
      </c>
      <c r="M46" s="79" t="s">
        <v>47</v>
      </c>
      <c r="N46" s="72" t="s">
        <v>42</v>
      </c>
    </row>
    <row r="47" spans="2:14" ht="15" customHeight="1" x14ac:dyDescent="0.35">
      <c r="B47" s="155"/>
      <c r="C47" s="155"/>
      <c r="D47" s="155"/>
      <c r="E47" s="155"/>
      <c r="F47" s="155"/>
      <c r="G47" s="7"/>
      <c r="H47" s="71" t="s">
        <v>72</v>
      </c>
      <c r="J47" s="202">
        <v>2</v>
      </c>
      <c r="K47" s="126" t="s">
        <v>83</v>
      </c>
      <c r="M47" s="79" t="s">
        <v>48</v>
      </c>
      <c r="N47" s="72" t="s">
        <v>57</v>
      </c>
    </row>
    <row r="48" spans="2:14" ht="15" customHeight="1" x14ac:dyDescent="0.35">
      <c r="B48" s="243" t="s">
        <v>137</v>
      </c>
      <c r="C48" s="243"/>
      <c r="D48" s="243"/>
      <c r="E48" s="243"/>
      <c r="F48" s="243"/>
      <c r="H48" s="71" t="s">
        <v>73</v>
      </c>
      <c r="J48" s="203">
        <v>3</v>
      </c>
      <c r="K48" s="126" t="s">
        <v>158</v>
      </c>
      <c r="M48" s="79" t="s">
        <v>58</v>
      </c>
      <c r="N48" s="72" t="s">
        <v>59</v>
      </c>
    </row>
    <row r="49" spans="2:14" ht="15" customHeight="1" thickBot="1" x14ac:dyDescent="0.4">
      <c r="B49" s="243"/>
      <c r="C49" s="243"/>
      <c r="D49" s="243"/>
      <c r="E49" s="243"/>
      <c r="F49" s="243"/>
      <c r="H49" s="92" t="s">
        <v>74</v>
      </c>
      <c r="J49" s="202">
        <v>4</v>
      </c>
      <c r="K49" s="126" t="s">
        <v>159</v>
      </c>
      <c r="M49" s="80"/>
      <c r="N49" s="73"/>
    </row>
    <row r="50" spans="2:14" ht="15" customHeight="1" thickBot="1" x14ac:dyDescent="0.4">
      <c r="B50" s="243"/>
      <c r="C50" s="243"/>
      <c r="D50" s="243"/>
      <c r="E50" s="243"/>
      <c r="F50" s="243"/>
      <c r="J50" s="203">
        <v>5</v>
      </c>
      <c r="K50" s="126" t="s">
        <v>160</v>
      </c>
    </row>
    <row r="51" spans="2:14" ht="15" customHeight="1" thickBot="1" x14ac:dyDescent="0.4">
      <c r="B51" s="243"/>
      <c r="C51" s="243"/>
      <c r="D51" s="243"/>
      <c r="E51" s="243"/>
      <c r="F51" s="243"/>
      <c r="J51" s="202">
        <v>6</v>
      </c>
      <c r="K51" s="126" t="s">
        <v>161</v>
      </c>
      <c r="M51" s="76" t="s">
        <v>85</v>
      </c>
      <c r="N51" s="75"/>
    </row>
    <row r="52" spans="2:14" ht="15" customHeight="1" x14ac:dyDescent="0.35">
      <c r="B52" s="243"/>
      <c r="C52" s="243"/>
      <c r="D52" s="243"/>
      <c r="E52" s="243"/>
      <c r="F52" s="243"/>
      <c r="J52" s="203">
        <v>7</v>
      </c>
      <c r="K52" s="126" t="s">
        <v>162</v>
      </c>
      <c r="M52" s="78" t="s">
        <v>1</v>
      </c>
      <c r="N52" s="77" t="s">
        <v>60</v>
      </c>
    </row>
    <row r="53" spans="2:14" ht="15" customHeight="1" x14ac:dyDescent="0.5">
      <c r="B53" s="156"/>
      <c r="C53" s="235"/>
      <c r="D53" s="235"/>
      <c r="E53" s="235"/>
      <c r="F53" s="235"/>
      <c r="J53" s="202">
        <v>8</v>
      </c>
      <c r="K53" s="126" t="s">
        <v>163</v>
      </c>
      <c r="M53" s="109" t="s">
        <v>4</v>
      </c>
      <c r="N53" s="110" t="s">
        <v>62</v>
      </c>
    </row>
    <row r="54" spans="2:14" s="3" customFormat="1" ht="15" customHeight="1" x14ac:dyDescent="0.35">
      <c r="B54" s="157"/>
      <c r="C54" s="158"/>
      <c r="D54" s="158"/>
      <c r="E54" s="158"/>
      <c r="F54" s="158"/>
      <c r="G54" s="18"/>
      <c r="H54" s="18"/>
      <c r="J54" s="203">
        <v>9</v>
      </c>
      <c r="K54" s="126" t="s">
        <v>227</v>
      </c>
      <c r="M54" s="109" t="s">
        <v>67</v>
      </c>
      <c r="N54" s="110" t="s">
        <v>68</v>
      </c>
    </row>
    <row r="55" spans="2:14" s="3" customFormat="1" ht="18" customHeight="1" x14ac:dyDescent="0.35">
      <c r="B55" s="244" t="str">
        <f>D4</f>
        <v>Sila kemaskini</v>
      </c>
      <c r="C55" s="244"/>
      <c r="D55" s="244"/>
      <c r="E55" s="244"/>
      <c r="F55" s="244"/>
      <c r="G55" s="18"/>
      <c r="H55" s="18"/>
      <c r="J55" s="202">
        <v>10</v>
      </c>
      <c r="K55" s="126" t="s">
        <v>228</v>
      </c>
      <c r="M55" s="109" t="s">
        <v>63</v>
      </c>
      <c r="N55" s="110" t="s">
        <v>64</v>
      </c>
    </row>
    <row r="56" spans="2:14" s="3" customFormat="1" ht="18" customHeight="1" x14ac:dyDescent="0.35">
      <c r="B56" s="244"/>
      <c r="C56" s="244"/>
      <c r="D56" s="244"/>
      <c r="E56" s="244"/>
      <c r="F56" s="244"/>
      <c r="G56" s="18"/>
      <c r="H56" s="18"/>
      <c r="J56" s="203">
        <v>11</v>
      </c>
      <c r="K56" s="126" t="s">
        <v>229</v>
      </c>
      <c r="M56" s="109" t="s">
        <v>65</v>
      </c>
      <c r="N56" s="110" t="s">
        <v>66</v>
      </c>
    </row>
    <row r="57" spans="2:14" s="3" customFormat="1" ht="18" customHeight="1" thickBot="1" x14ac:dyDescent="0.4">
      <c r="B57" s="244" t="str">
        <f>D3</f>
        <v>Sila pilih</v>
      </c>
      <c r="C57" s="244"/>
      <c r="D57" s="244"/>
      <c r="E57" s="244"/>
      <c r="F57" s="244"/>
      <c r="G57" s="18"/>
      <c r="H57" s="18"/>
      <c r="J57" s="202">
        <v>12</v>
      </c>
      <c r="K57" s="126" t="s">
        <v>164</v>
      </c>
      <c r="M57" s="111" t="s">
        <v>69</v>
      </c>
      <c r="N57" s="112" t="s">
        <v>70</v>
      </c>
    </row>
    <row r="58" spans="2:14" s="3" customFormat="1" ht="15" customHeight="1" x14ac:dyDescent="0.35">
      <c r="B58" s="244"/>
      <c r="C58" s="244"/>
      <c r="D58" s="244"/>
      <c r="E58" s="244"/>
      <c r="F58" s="244"/>
      <c r="G58" s="18"/>
      <c r="H58" s="18"/>
      <c r="J58" s="203">
        <v>13</v>
      </c>
      <c r="K58" s="126" t="s">
        <v>210</v>
      </c>
    </row>
    <row r="59" spans="2:14" s="3" customFormat="1" ht="15" customHeight="1" x14ac:dyDescent="0.35">
      <c r="B59" s="157"/>
      <c r="C59" s="158"/>
      <c r="D59" s="158"/>
      <c r="E59" s="158"/>
      <c r="F59" s="158"/>
      <c r="G59" s="18"/>
      <c r="H59" s="18"/>
      <c r="J59" s="204">
        <v>14</v>
      </c>
      <c r="K59" s="126" t="s">
        <v>211</v>
      </c>
    </row>
    <row r="60" spans="2:14" s="3" customFormat="1" ht="15" customHeight="1" x14ac:dyDescent="0.35">
      <c r="B60" s="157"/>
      <c r="C60" s="158"/>
      <c r="D60" s="158"/>
      <c r="E60" s="158"/>
      <c r="F60" s="158"/>
      <c r="G60" s="18"/>
      <c r="H60" s="18"/>
      <c r="J60" s="203">
        <v>15</v>
      </c>
      <c r="K60" s="126" t="s">
        <v>225</v>
      </c>
    </row>
    <row r="61" spans="2:14" s="3" customFormat="1" ht="15" customHeight="1" x14ac:dyDescent="0.35">
      <c r="B61" s="157"/>
      <c r="C61" s="158"/>
      <c r="D61" s="158"/>
      <c r="E61" s="158"/>
      <c r="F61" s="158"/>
      <c r="G61" s="18"/>
      <c r="H61" s="18"/>
      <c r="J61" s="202">
        <v>16</v>
      </c>
      <c r="K61" s="126" t="s">
        <v>212</v>
      </c>
    </row>
    <row r="62" spans="2:14" s="3" customFormat="1" ht="15" customHeight="1" x14ac:dyDescent="0.35">
      <c r="B62" s="157"/>
      <c r="C62" s="158"/>
      <c r="D62" s="158"/>
      <c r="E62" s="158"/>
      <c r="F62" s="158"/>
      <c r="G62" s="18"/>
      <c r="H62" s="18"/>
      <c r="J62" s="203">
        <v>17</v>
      </c>
      <c r="K62" s="126" t="s">
        <v>224</v>
      </c>
    </row>
    <row r="63" spans="2:14" s="3" customFormat="1" ht="15" customHeight="1" x14ac:dyDescent="0.35">
      <c r="B63" s="157"/>
      <c r="C63" s="158"/>
      <c r="D63" s="158"/>
      <c r="E63" s="158"/>
      <c r="F63" s="158"/>
      <c r="G63" s="18"/>
      <c r="H63" s="18"/>
      <c r="J63" s="202">
        <v>18</v>
      </c>
      <c r="K63" s="126" t="s">
        <v>213</v>
      </c>
    </row>
    <row r="64" spans="2:14" s="3" customFormat="1" ht="15" customHeight="1" x14ac:dyDescent="0.35">
      <c r="B64" s="157"/>
      <c r="C64" s="158"/>
      <c r="D64" s="158"/>
      <c r="E64" s="158"/>
      <c r="F64" s="158"/>
      <c r="G64" s="18"/>
      <c r="H64" s="18"/>
      <c r="J64" s="203">
        <v>19</v>
      </c>
      <c r="K64" s="126" t="s">
        <v>165</v>
      </c>
    </row>
    <row r="65" spans="2:11" s="3" customFormat="1" ht="15" customHeight="1" x14ac:dyDescent="0.35">
      <c r="B65" s="157"/>
      <c r="C65" s="158"/>
      <c r="D65" s="158"/>
      <c r="E65" s="158"/>
      <c r="F65" s="158"/>
      <c r="G65" s="18"/>
      <c r="H65" s="18"/>
      <c r="J65" s="202">
        <v>20</v>
      </c>
      <c r="K65" s="126" t="s">
        <v>166</v>
      </c>
    </row>
    <row r="66" spans="2:11" s="3" customFormat="1" ht="15" customHeight="1" x14ac:dyDescent="0.35">
      <c r="B66" s="157"/>
      <c r="C66" s="158"/>
      <c r="D66" s="158"/>
      <c r="E66" s="158"/>
      <c r="F66" s="158"/>
      <c r="G66" s="18"/>
      <c r="H66" s="18"/>
      <c r="J66" s="203">
        <v>21</v>
      </c>
      <c r="K66" s="126" t="s">
        <v>230</v>
      </c>
    </row>
    <row r="67" spans="2:11" s="3" customFormat="1" ht="15" customHeight="1" x14ac:dyDescent="0.35">
      <c r="B67" s="245" t="str">
        <f>D5</f>
        <v>Sila Pilih</v>
      </c>
      <c r="C67" s="245"/>
      <c r="D67" s="245"/>
      <c r="E67" s="245"/>
      <c r="F67" s="245"/>
      <c r="G67" s="6"/>
      <c r="H67" s="18"/>
      <c r="J67" s="202">
        <v>22</v>
      </c>
      <c r="K67" s="127" t="s">
        <v>167</v>
      </c>
    </row>
    <row r="68" spans="2:11" s="3" customFormat="1" ht="15" customHeight="1" x14ac:dyDescent="0.35">
      <c r="B68" s="245"/>
      <c r="C68" s="245"/>
      <c r="D68" s="245"/>
      <c r="E68" s="245"/>
      <c r="F68" s="245"/>
      <c r="G68" s="6"/>
      <c r="H68" s="18"/>
      <c r="J68" s="203">
        <v>23</v>
      </c>
      <c r="K68" s="126" t="s">
        <v>168</v>
      </c>
    </row>
    <row r="69" spans="2:11" s="3" customFormat="1" ht="15" customHeight="1" x14ac:dyDescent="0.35">
      <c r="B69" s="245"/>
      <c r="C69" s="245"/>
      <c r="D69" s="245"/>
      <c r="E69" s="245"/>
      <c r="F69" s="245"/>
      <c r="G69" s="6"/>
      <c r="H69" s="18"/>
      <c r="J69" s="202">
        <v>24</v>
      </c>
      <c r="K69" s="126" t="s">
        <v>214</v>
      </c>
    </row>
    <row r="70" spans="2:11" s="3" customFormat="1" ht="15" customHeight="1" x14ac:dyDescent="0.35">
      <c r="B70" s="245"/>
      <c r="C70" s="245"/>
      <c r="D70" s="245"/>
      <c r="E70" s="245"/>
      <c r="F70" s="245"/>
      <c r="G70" s="6"/>
      <c r="H70" s="18"/>
      <c r="J70" s="203">
        <v>25</v>
      </c>
      <c r="K70" s="126" t="s">
        <v>209</v>
      </c>
    </row>
    <row r="71" spans="2:11" s="3" customFormat="1" ht="15" customHeight="1" x14ac:dyDescent="0.35">
      <c r="B71" s="159"/>
      <c r="C71" s="159"/>
      <c r="D71" s="159"/>
      <c r="E71" s="159"/>
      <c r="F71" s="159"/>
      <c r="G71" s="6"/>
      <c r="H71" s="18"/>
      <c r="J71" s="202">
        <v>26</v>
      </c>
      <c r="K71" s="126" t="s">
        <v>231</v>
      </c>
    </row>
    <row r="72" spans="2:11" s="3" customFormat="1" ht="15" customHeight="1" x14ac:dyDescent="0.35">
      <c r="B72" s="245" t="str">
        <f>D7</f>
        <v>Sila kemaskini</v>
      </c>
      <c r="C72" s="245"/>
      <c r="D72" s="245"/>
      <c r="E72" s="245"/>
      <c r="F72" s="245"/>
      <c r="G72" s="18"/>
      <c r="H72" s="18"/>
      <c r="J72" s="203">
        <v>27</v>
      </c>
      <c r="K72" s="126" t="s">
        <v>169</v>
      </c>
    </row>
    <row r="73" spans="2:11" s="3" customFormat="1" ht="15" customHeight="1" x14ac:dyDescent="0.35">
      <c r="B73" s="245"/>
      <c r="C73" s="245"/>
      <c r="D73" s="245"/>
      <c r="E73" s="245"/>
      <c r="F73" s="245"/>
      <c r="G73" s="18"/>
      <c r="H73" s="18"/>
      <c r="J73" s="202">
        <v>28</v>
      </c>
      <c r="K73" s="126" t="s">
        <v>170</v>
      </c>
    </row>
    <row r="74" spans="2:11" s="3" customFormat="1" ht="15" customHeight="1" x14ac:dyDescent="0.35">
      <c r="B74" s="245"/>
      <c r="C74" s="245"/>
      <c r="D74" s="245"/>
      <c r="E74" s="245"/>
      <c r="F74" s="245"/>
      <c r="G74" s="18"/>
      <c r="H74" s="18"/>
      <c r="J74" s="203">
        <v>29</v>
      </c>
      <c r="K74" s="126" t="s">
        <v>171</v>
      </c>
    </row>
    <row r="75" spans="2:11" s="3" customFormat="1" ht="15" customHeight="1" x14ac:dyDescent="0.35">
      <c r="B75" s="245"/>
      <c r="C75" s="245"/>
      <c r="D75" s="245"/>
      <c r="E75" s="245"/>
      <c r="F75" s="245"/>
      <c r="G75" s="18"/>
      <c r="H75" s="18"/>
      <c r="J75" s="202">
        <v>30</v>
      </c>
      <c r="K75" s="126" t="s">
        <v>172</v>
      </c>
    </row>
    <row r="76" spans="2:11" s="3" customFormat="1" ht="15" customHeight="1" x14ac:dyDescent="0.35">
      <c r="B76" s="245" t="str">
        <f>D8</f>
        <v>Sila kemaskini</v>
      </c>
      <c r="C76" s="245"/>
      <c r="D76" s="245"/>
      <c r="E76" s="245"/>
      <c r="F76" s="245"/>
      <c r="G76" s="18"/>
      <c r="H76" s="18"/>
      <c r="J76" s="203">
        <v>31</v>
      </c>
      <c r="K76" s="126" t="s">
        <v>232</v>
      </c>
    </row>
    <row r="77" spans="2:11" s="3" customFormat="1" ht="15" customHeight="1" x14ac:dyDescent="0.35">
      <c r="B77" s="245"/>
      <c r="C77" s="245"/>
      <c r="D77" s="245"/>
      <c r="E77" s="245"/>
      <c r="F77" s="245"/>
      <c r="G77" s="18"/>
      <c r="H77" s="18"/>
      <c r="J77" s="202">
        <v>32</v>
      </c>
      <c r="K77" s="126" t="s">
        <v>233</v>
      </c>
    </row>
    <row r="78" spans="2:11" s="3" customFormat="1" ht="15" customHeight="1" x14ac:dyDescent="0.35">
      <c r="B78" s="245"/>
      <c r="C78" s="245"/>
      <c r="D78" s="245"/>
      <c r="E78" s="245"/>
      <c r="F78" s="245"/>
      <c r="G78" s="18"/>
      <c r="H78" s="18"/>
      <c r="J78" s="203">
        <v>33</v>
      </c>
      <c r="K78" s="126" t="s">
        <v>173</v>
      </c>
    </row>
    <row r="79" spans="2:11" s="3" customFormat="1" ht="15" customHeight="1" x14ac:dyDescent="0.35">
      <c r="B79" s="245"/>
      <c r="C79" s="245"/>
      <c r="D79" s="245"/>
      <c r="E79" s="245"/>
      <c r="F79" s="245"/>
      <c r="G79" s="18"/>
      <c r="H79" s="18"/>
      <c r="J79" s="202">
        <v>34</v>
      </c>
      <c r="K79" s="126" t="s">
        <v>234</v>
      </c>
    </row>
    <row r="80" spans="2:11" ht="15" customHeight="1" x14ac:dyDescent="0.45">
      <c r="B80" s="156"/>
      <c r="C80" s="156"/>
      <c r="D80" s="160"/>
      <c r="E80" s="160"/>
      <c r="F80" s="160"/>
      <c r="J80" s="203">
        <v>35</v>
      </c>
      <c r="K80" s="126" t="s">
        <v>174</v>
      </c>
    </row>
    <row r="81" spans="2:11" ht="15" customHeight="1" x14ac:dyDescent="0.35">
      <c r="B81" s="242"/>
      <c r="C81" s="242"/>
      <c r="D81" s="242"/>
      <c r="E81" s="242"/>
      <c r="F81" s="242"/>
      <c r="J81" s="202">
        <v>36</v>
      </c>
      <c r="K81" s="126" t="s">
        <v>175</v>
      </c>
    </row>
    <row r="82" spans="2:11" ht="15" customHeight="1" x14ac:dyDescent="0.35">
      <c r="B82" s="161"/>
      <c r="C82" s="161"/>
      <c r="D82" s="161"/>
      <c r="E82" s="161"/>
      <c r="F82" s="161"/>
      <c r="J82" s="203">
        <v>37</v>
      </c>
      <c r="K82" s="126" t="s">
        <v>176</v>
      </c>
    </row>
    <row r="83" spans="2:11" ht="15" customHeight="1" x14ac:dyDescent="0.35">
      <c r="B83" s="161"/>
      <c r="C83" s="161"/>
      <c r="D83" s="161"/>
      <c r="E83" s="161"/>
      <c r="F83" s="161"/>
      <c r="J83" s="202">
        <v>38</v>
      </c>
      <c r="K83" s="126" t="s">
        <v>235</v>
      </c>
    </row>
    <row r="84" spans="2:11" ht="15" customHeight="1" x14ac:dyDescent="0.35">
      <c r="B84" s="161"/>
      <c r="C84" s="161"/>
      <c r="D84" s="161"/>
      <c r="E84" s="161"/>
      <c r="F84" s="161"/>
      <c r="J84" s="205"/>
      <c r="K84" s="206"/>
    </row>
    <row r="85" spans="2:11" ht="15" customHeight="1" x14ac:dyDescent="0.35">
      <c r="B85" s="161"/>
      <c r="C85" s="101" t="s">
        <v>141</v>
      </c>
      <c r="D85" s="234" t="str">
        <f>D9</f>
        <v>Sila kemaskini</v>
      </c>
      <c r="E85" s="234"/>
      <c r="F85" s="161"/>
      <c r="J85" s="207"/>
      <c r="K85" s="208"/>
    </row>
    <row r="86" spans="2:11" ht="15" customHeight="1" x14ac:dyDescent="0.35">
      <c r="B86" s="162"/>
      <c r="C86" s="101" t="s">
        <v>139</v>
      </c>
      <c r="D86" s="234" t="str">
        <f>D10</f>
        <v>Sila kemaskini</v>
      </c>
      <c r="E86" s="234"/>
      <c r="F86" s="162"/>
      <c r="J86" s="207"/>
      <c r="K86" s="208"/>
    </row>
    <row r="87" spans="2:11" ht="15" customHeight="1" x14ac:dyDescent="0.35">
      <c r="B87" s="162"/>
      <c r="C87" s="101" t="s">
        <v>138</v>
      </c>
      <c r="D87" s="233" t="str">
        <f>D11</f>
        <v>Sila kemaskini</v>
      </c>
      <c r="E87" s="234"/>
      <c r="F87" s="162"/>
      <c r="J87" s="108"/>
      <c r="K87" s="108"/>
    </row>
    <row r="88" spans="2:11" ht="15" customHeight="1" x14ac:dyDescent="0.35">
      <c r="B88" s="162"/>
      <c r="C88" s="101" t="s">
        <v>140</v>
      </c>
      <c r="D88" s="234" t="str">
        <f>D12</f>
        <v>Sila kemaskini</v>
      </c>
      <c r="E88" s="234"/>
      <c r="F88" s="162"/>
      <c r="J88" s="108"/>
      <c r="K88" s="108"/>
    </row>
    <row r="89" spans="2:11" ht="15" customHeight="1" x14ac:dyDescent="0.35">
      <c r="B89" s="162"/>
      <c r="C89" s="162"/>
      <c r="D89" s="162"/>
      <c r="E89" s="162"/>
      <c r="F89" s="162"/>
      <c r="J89" s="108"/>
      <c r="K89" s="108"/>
    </row>
    <row r="90" spans="2:11" ht="15" customHeight="1" x14ac:dyDescent="0.45">
      <c r="B90" s="156"/>
      <c r="C90" s="156"/>
      <c r="D90" s="160"/>
      <c r="E90" s="160"/>
      <c r="F90" s="160"/>
      <c r="J90" s="108"/>
      <c r="K90" s="108"/>
    </row>
    <row r="91" spans="2:11" ht="15" customHeight="1" x14ac:dyDescent="0.5">
      <c r="B91" s="156"/>
      <c r="C91" s="163"/>
      <c r="D91" s="164"/>
      <c r="E91" s="160"/>
      <c r="F91" s="160"/>
      <c r="J91" s="108"/>
      <c r="K91" s="108"/>
    </row>
    <row r="92" spans="2:11" ht="15" customHeight="1" x14ac:dyDescent="0.5">
      <c r="B92" s="156"/>
      <c r="C92" s="163"/>
      <c r="D92" s="164"/>
      <c r="E92" s="160"/>
      <c r="F92" s="160"/>
    </row>
  </sheetData>
  <sheetProtection sheet="1" objects="1" scenarios="1"/>
  <mergeCells count="37">
    <mergeCell ref="D87:E87"/>
    <mergeCell ref="D88:E88"/>
    <mergeCell ref="C53:F53"/>
    <mergeCell ref="E40:F45"/>
    <mergeCell ref="D85:E85"/>
    <mergeCell ref="D86:E86"/>
    <mergeCell ref="B81:F81"/>
    <mergeCell ref="B48:F52"/>
    <mergeCell ref="B55:F56"/>
    <mergeCell ref="B57:F58"/>
    <mergeCell ref="B67:F70"/>
    <mergeCell ref="B76:F79"/>
    <mergeCell ref="B72:F75"/>
    <mergeCell ref="E46:F46"/>
    <mergeCell ref="B15:F15"/>
    <mergeCell ref="E39:F39"/>
    <mergeCell ref="B30:F30"/>
    <mergeCell ref="B31:F31"/>
    <mergeCell ref="B32:F32"/>
    <mergeCell ref="B17:F17"/>
    <mergeCell ref="B18:F18"/>
    <mergeCell ref="B19:F19"/>
    <mergeCell ref="B20:F20"/>
    <mergeCell ref="B21:F21"/>
    <mergeCell ref="B22:F22"/>
    <mergeCell ref="B23:F23"/>
    <mergeCell ref="B29:F29"/>
    <mergeCell ref="E38:F38"/>
    <mergeCell ref="B33:F33"/>
    <mergeCell ref="B24:F24"/>
    <mergeCell ref="B35:F35"/>
    <mergeCell ref="B36:F36"/>
    <mergeCell ref="B25:F25"/>
    <mergeCell ref="B26:F26"/>
    <mergeCell ref="B27:F27"/>
    <mergeCell ref="B28:F28"/>
    <mergeCell ref="B34:F34"/>
  </mergeCells>
  <dataValidations count="2">
    <dataValidation type="list" allowBlank="1" showInputMessage="1" showErrorMessage="1" sqref="D3" xr:uid="{140CFFFD-FE3E-4E35-A671-B401D147A566}">
      <formula1>$H$45:$H$49</formula1>
    </dataValidation>
    <dataValidation type="list" allowBlank="1" showInputMessage="1" showErrorMessage="1" promptTitle="SILA PILIH KEMENTERIAN/JABATAN" sqref="D5" xr:uid="{2E7B04C0-F8C8-402A-B94A-ED9B12782778}">
      <formula1>$K$45:$K$83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theme="4"/>
  </sheetPr>
  <dimension ref="A1:Q70"/>
  <sheetViews>
    <sheetView showGridLines="0" view="pageBreakPreview" topLeftCell="A43" zoomScale="60" zoomScaleNormal="70" zoomScalePageLayoutView="70" workbookViewId="0">
      <selection activeCell="B50" sqref="B50"/>
    </sheetView>
  </sheetViews>
  <sheetFormatPr defaultRowHeight="14.5" x14ac:dyDescent="0.35"/>
  <cols>
    <col min="1" max="1" width="6.81640625" customWidth="1"/>
    <col min="2" max="2" width="54.453125" customWidth="1"/>
    <col min="3" max="3" width="6.81640625" customWidth="1"/>
    <col min="4" max="4" width="11.81640625" customWidth="1"/>
    <col min="5" max="5" width="10.08984375" customWidth="1"/>
    <col min="6" max="8" width="8.36328125" customWidth="1"/>
    <col min="9" max="9" width="8.90625" customWidth="1"/>
    <col min="10" max="10" width="14.54296875" customWidth="1"/>
    <col min="11" max="12" width="14.6328125" customWidth="1"/>
    <col min="13" max="13" width="12.7265625" customWidth="1"/>
    <col min="14" max="14" width="12.6328125" customWidth="1"/>
    <col min="15" max="15" width="9.26953125" customWidth="1"/>
    <col min="16" max="16" width="13.26953125" customWidth="1"/>
    <col min="17" max="17" width="8.26953125" customWidth="1"/>
    <col min="18" max="18" width="1.81640625" customWidth="1"/>
    <col min="251" max="251" width="3.54296875" customWidth="1"/>
    <col min="252" max="252" width="19.81640625" customWidth="1"/>
    <col min="253" max="272" width="6.453125" customWidth="1"/>
    <col min="507" max="507" width="3.54296875" customWidth="1"/>
    <col min="508" max="508" width="19.81640625" customWidth="1"/>
    <col min="509" max="528" width="6.453125" customWidth="1"/>
    <col min="763" max="763" width="3.54296875" customWidth="1"/>
    <col min="764" max="764" width="19.81640625" customWidth="1"/>
    <col min="765" max="784" width="6.453125" customWidth="1"/>
    <col min="1019" max="1019" width="3.54296875" customWidth="1"/>
    <col min="1020" max="1020" width="19.81640625" customWidth="1"/>
    <col min="1021" max="1040" width="6.453125" customWidth="1"/>
    <col min="1275" max="1275" width="3.54296875" customWidth="1"/>
    <col min="1276" max="1276" width="19.81640625" customWidth="1"/>
    <col min="1277" max="1296" width="6.453125" customWidth="1"/>
    <col min="1531" max="1531" width="3.54296875" customWidth="1"/>
    <col min="1532" max="1532" width="19.81640625" customWidth="1"/>
    <col min="1533" max="1552" width="6.453125" customWidth="1"/>
    <col min="1787" max="1787" width="3.54296875" customWidth="1"/>
    <col min="1788" max="1788" width="19.81640625" customWidth="1"/>
    <col min="1789" max="1808" width="6.453125" customWidth="1"/>
    <col min="2043" max="2043" width="3.54296875" customWidth="1"/>
    <col min="2044" max="2044" width="19.81640625" customWidth="1"/>
    <col min="2045" max="2064" width="6.453125" customWidth="1"/>
    <col min="2299" max="2299" width="3.54296875" customWidth="1"/>
    <col min="2300" max="2300" width="19.81640625" customWidth="1"/>
    <col min="2301" max="2320" width="6.453125" customWidth="1"/>
    <col min="2555" max="2555" width="3.54296875" customWidth="1"/>
    <col min="2556" max="2556" width="19.81640625" customWidth="1"/>
    <col min="2557" max="2576" width="6.453125" customWidth="1"/>
    <col min="2811" max="2811" width="3.54296875" customWidth="1"/>
    <col min="2812" max="2812" width="19.81640625" customWidth="1"/>
    <col min="2813" max="2832" width="6.453125" customWidth="1"/>
    <col min="3067" max="3067" width="3.54296875" customWidth="1"/>
    <col min="3068" max="3068" width="19.81640625" customWidth="1"/>
    <col min="3069" max="3088" width="6.453125" customWidth="1"/>
    <col min="3323" max="3323" width="3.54296875" customWidth="1"/>
    <col min="3324" max="3324" width="19.81640625" customWidth="1"/>
    <col min="3325" max="3344" width="6.453125" customWidth="1"/>
    <col min="3579" max="3579" width="3.54296875" customWidth="1"/>
    <col min="3580" max="3580" width="19.81640625" customWidth="1"/>
    <col min="3581" max="3600" width="6.453125" customWidth="1"/>
    <col min="3835" max="3835" width="3.54296875" customWidth="1"/>
    <col min="3836" max="3836" width="19.81640625" customWidth="1"/>
    <col min="3837" max="3856" width="6.453125" customWidth="1"/>
    <col min="4091" max="4091" width="3.54296875" customWidth="1"/>
    <col min="4092" max="4092" width="19.81640625" customWidth="1"/>
    <col min="4093" max="4112" width="6.453125" customWidth="1"/>
    <col min="4347" max="4347" width="3.54296875" customWidth="1"/>
    <col min="4348" max="4348" width="19.81640625" customWidth="1"/>
    <col min="4349" max="4368" width="6.453125" customWidth="1"/>
    <col min="4603" max="4603" width="3.54296875" customWidth="1"/>
    <col min="4604" max="4604" width="19.81640625" customWidth="1"/>
    <col min="4605" max="4624" width="6.453125" customWidth="1"/>
    <col min="4859" max="4859" width="3.54296875" customWidth="1"/>
    <col min="4860" max="4860" width="19.81640625" customWidth="1"/>
    <col min="4861" max="4880" width="6.453125" customWidth="1"/>
    <col min="5115" max="5115" width="3.54296875" customWidth="1"/>
    <col min="5116" max="5116" width="19.81640625" customWidth="1"/>
    <col min="5117" max="5136" width="6.453125" customWidth="1"/>
    <col min="5371" max="5371" width="3.54296875" customWidth="1"/>
    <col min="5372" max="5372" width="19.81640625" customWidth="1"/>
    <col min="5373" max="5392" width="6.453125" customWidth="1"/>
    <col min="5627" max="5627" width="3.54296875" customWidth="1"/>
    <col min="5628" max="5628" width="19.81640625" customWidth="1"/>
    <col min="5629" max="5648" width="6.453125" customWidth="1"/>
    <col min="5883" max="5883" width="3.54296875" customWidth="1"/>
    <col min="5884" max="5884" width="19.81640625" customWidth="1"/>
    <col min="5885" max="5904" width="6.453125" customWidth="1"/>
    <col min="6139" max="6139" width="3.54296875" customWidth="1"/>
    <col min="6140" max="6140" width="19.81640625" customWidth="1"/>
    <col min="6141" max="6160" width="6.453125" customWidth="1"/>
    <col min="6395" max="6395" width="3.54296875" customWidth="1"/>
    <col min="6396" max="6396" width="19.81640625" customWidth="1"/>
    <col min="6397" max="6416" width="6.453125" customWidth="1"/>
    <col min="6651" max="6651" width="3.54296875" customWidth="1"/>
    <col min="6652" max="6652" width="19.81640625" customWidth="1"/>
    <col min="6653" max="6672" width="6.453125" customWidth="1"/>
    <col min="6907" max="6907" width="3.54296875" customWidth="1"/>
    <col min="6908" max="6908" width="19.81640625" customWidth="1"/>
    <col min="6909" max="6928" width="6.453125" customWidth="1"/>
    <col min="7163" max="7163" width="3.54296875" customWidth="1"/>
    <col min="7164" max="7164" width="19.81640625" customWidth="1"/>
    <col min="7165" max="7184" width="6.453125" customWidth="1"/>
    <col min="7419" max="7419" width="3.54296875" customWidth="1"/>
    <col min="7420" max="7420" width="19.81640625" customWidth="1"/>
    <col min="7421" max="7440" width="6.453125" customWidth="1"/>
    <col min="7675" max="7675" width="3.54296875" customWidth="1"/>
    <col min="7676" max="7676" width="19.81640625" customWidth="1"/>
    <col min="7677" max="7696" width="6.453125" customWidth="1"/>
    <col min="7931" max="7931" width="3.54296875" customWidth="1"/>
    <col min="7932" max="7932" width="19.81640625" customWidth="1"/>
    <col min="7933" max="7952" width="6.453125" customWidth="1"/>
    <col min="8187" max="8187" width="3.54296875" customWidth="1"/>
    <col min="8188" max="8188" width="19.81640625" customWidth="1"/>
    <col min="8189" max="8208" width="6.453125" customWidth="1"/>
    <col min="8443" max="8443" width="3.54296875" customWidth="1"/>
    <col min="8444" max="8444" width="19.81640625" customWidth="1"/>
    <col min="8445" max="8464" width="6.453125" customWidth="1"/>
    <col min="8699" max="8699" width="3.54296875" customWidth="1"/>
    <col min="8700" max="8700" width="19.81640625" customWidth="1"/>
    <col min="8701" max="8720" width="6.453125" customWidth="1"/>
    <col min="8955" max="8955" width="3.54296875" customWidth="1"/>
    <col min="8956" max="8956" width="19.81640625" customWidth="1"/>
    <col min="8957" max="8976" width="6.453125" customWidth="1"/>
    <col min="9211" max="9211" width="3.54296875" customWidth="1"/>
    <col min="9212" max="9212" width="19.81640625" customWidth="1"/>
    <col min="9213" max="9232" width="6.453125" customWidth="1"/>
    <col min="9467" max="9467" width="3.54296875" customWidth="1"/>
    <col min="9468" max="9468" width="19.81640625" customWidth="1"/>
    <col min="9469" max="9488" width="6.453125" customWidth="1"/>
    <col min="9723" max="9723" width="3.54296875" customWidth="1"/>
    <col min="9724" max="9724" width="19.81640625" customWidth="1"/>
    <col min="9725" max="9744" width="6.453125" customWidth="1"/>
    <col min="9979" max="9979" width="3.54296875" customWidth="1"/>
    <col min="9980" max="9980" width="19.81640625" customWidth="1"/>
    <col min="9981" max="10000" width="6.453125" customWidth="1"/>
    <col min="10235" max="10235" width="3.54296875" customWidth="1"/>
    <col min="10236" max="10236" width="19.81640625" customWidth="1"/>
    <col min="10237" max="10256" width="6.453125" customWidth="1"/>
    <col min="10491" max="10491" width="3.54296875" customWidth="1"/>
    <col min="10492" max="10492" width="19.81640625" customWidth="1"/>
    <col min="10493" max="10512" width="6.453125" customWidth="1"/>
    <col min="10747" max="10747" width="3.54296875" customWidth="1"/>
    <col min="10748" max="10748" width="19.81640625" customWidth="1"/>
    <col min="10749" max="10768" width="6.453125" customWidth="1"/>
    <col min="11003" max="11003" width="3.54296875" customWidth="1"/>
    <col min="11004" max="11004" width="19.81640625" customWidth="1"/>
    <col min="11005" max="11024" width="6.453125" customWidth="1"/>
    <col min="11259" max="11259" width="3.54296875" customWidth="1"/>
    <col min="11260" max="11260" width="19.81640625" customWidth="1"/>
    <col min="11261" max="11280" width="6.453125" customWidth="1"/>
    <col min="11515" max="11515" width="3.54296875" customWidth="1"/>
    <col min="11516" max="11516" width="19.81640625" customWidth="1"/>
    <col min="11517" max="11536" width="6.453125" customWidth="1"/>
    <col min="11771" max="11771" width="3.54296875" customWidth="1"/>
    <col min="11772" max="11772" width="19.81640625" customWidth="1"/>
    <col min="11773" max="11792" width="6.453125" customWidth="1"/>
    <col min="12027" max="12027" width="3.54296875" customWidth="1"/>
    <col min="12028" max="12028" width="19.81640625" customWidth="1"/>
    <col min="12029" max="12048" width="6.453125" customWidth="1"/>
    <col min="12283" max="12283" width="3.54296875" customWidth="1"/>
    <col min="12284" max="12284" width="19.81640625" customWidth="1"/>
    <col min="12285" max="12304" width="6.453125" customWidth="1"/>
    <col min="12539" max="12539" width="3.54296875" customWidth="1"/>
    <col min="12540" max="12540" width="19.81640625" customWidth="1"/>
    <col min="12541" max="12560" width="6.453125" customWidth="1"/>
    <col min="12795" max="12795" width="3.54296875" customWidth="1"/>
    <col min="12796" max="12796" width="19.81640625" customWidth="1"/>
    <col min="12797" max="12816" width="6.453125" customWidth="1"/>
    <col min="13051" max="13051" width="3.54296875" customWidth="1"/>
    <col min="13052" max="13052" width="19.81640625" customWidth="1"/>
    <col min="13053" max="13072" width="6.453125" customWidth="1"/>
    <col min="13307" max="13307" width="3.54296875" customWidth="1"/>
    <col min="13308" max="13308" width="19.81640625" customWidth="1"/>
    <col min="13309" max="13328" width="6.453125" customWidth="1"/>
    <col min="13563" max="13563" width="3.54296875" customWidth="1"/>
    <col min="13564" max="13564" width="19.81640625" customWidth="1"/>
    <col min="13565" max="13584" width="6.453125" customWidth="1"/>
    <col min="13819" max="13819" width="3.54296875" customWidth="1"/>
    <col min="13820" max="13820" width="19.81640625" customWidth="1"/>
    <col min="13821" max="13840" width="6.453125" customWidth="1"/>
    <col min="14075" max="14075" width="3.54296875" customWidth="1"/>
    <col min="14076" max="14076" width="19.81640625" customWidth="1"/>
    <col min="14077" max="14096" width="6.453125" customWidth="1"/>
    <col min="14331" max="14331" width="3.54296875" customWidth="1"/>
    <col min="14332" max="14332" width="19.81640625" customWidth="1"/>
    <col min="14333" max="14352" width="6.453125" customWidth="1"/>
    <col min="14587" max="14587" width="3.54296875" customWidth="1"/>
    <col min="14588" max="14588" width="19.81640625" customWidth="1"/>
    <col min="14589" max="14608" width="6.453125" customWidth="1"/>
    <col min="14843" max="14843" width="3.54296875" customWidth="1"/>
    <col min="14844" max="14844" width="19.81640625" customWidth="1"/>
    <col min="14845" max="14864" width="6.453125" customWidth="1"/>
    <col min="15099" max="15099" width="3.54296875" customWidth="1"/>
    <col min="15100" max="15100" width="19.81640625" customWidth="1"/>
    <col min="15101" max="15120" width="6.453125" customWidth="1"/>
    <col min="15355" max="15355" width="3.54296875" customWidth="1"/>
    <col min="15356" max="15356" width="19.81640625" customWidth="1"/>
    <col min="15357" max="15376" width="6.453125" customWidth="1"/>
    <col min="15611" max="15611" width="3.54296875" customWidth="1"/>
    <col min="15612" max="15612" width="19.81640625" customWidth="1"/>
    <col min="15613" max="15632" width="6.453125" customWidth="1"/>
    <col min="15867" max="15867" width="3.54296875" customWidth="1"/>
    <col min="15868" max="15868" width="19.81640625" customWidth="1"/>
    <col min="15869" max="15888" width="6.453125" customWidth="1"/>
    <col min="16123" max="16123" width="3.54296875" customWidth="1"/>
    <col min="16124" max="16124" width="19.81640625" customWidth="1"/>
    <col min="16125" max="16144" width="6.453125" customWidth="1"/>
  </cols>
  <sheetData>
    <row r="1" spans="1:17" s="39" customFormat="1" ht="26" customHeight="1" x14ac:dyDescent="0.4">
      <c r="B1" s="8"/>
      <c r="C1" s="62" t="s">
        <v>75</v>
      </c>
      <c r="D1" s="148" t="str">
        <f>'MUKA HADAPAN'!$D$3</f>
        <v>Sila pilih</v>
      </c>
      <c r="E1" s="64"/>
      <c r="F1" s="64"/>
      <c r="G1" s="66"/>
      <c r="H1" s="66"/>
      <c r="I1" s="68" t="s">
        <v>76</v>
      </c>
      <c r="J1" s="148" t="str">
        <f>'MUKA HADAPAN'!$D$4</f>
        <v>Sila kemaskini</v>
      </c>
      <c r="K1" s="68"/>
      <c r="L1" s="63"/>
      <c r="M1" s="40"/>
      <c r="N1" s="40"/>
    </row>
    <row r="2" spans="1:17" s="39" customFormat="1" ht="9" customHeight="1" x14ac:dyDescent="0.4">
      <c r="B2" s="8"/>
      <c r="C2" s="53"/>
      <c r="D2" s="62"/>
      <c r="E2" s="62"/>
      <c r="F2" s="41"/>
      <c r="K2" s="62"/>
      <c r="L2" s="63"/>
      <c r="M2" s="40"/>
      <c r="N2" s="40"/>
    </row>
    <row r="3" spans="1:17" s="39" customFormat="1" ht="30" customHeight="1" x14ac:dyDescent="0.4">
      <c r="A3" s="41"/>
      <c r="B3" s="65" t="s">
        <v>77</v>
      </c>
      <c r="C3" s="248" t="str">
        <f>'MUKA HADAPAN'!$D$5</f>
        <v>Sila Pilih</v>
      </c>
      <c r="D3" s="248"/>
      <c r="E3" s="248"/>
      <c r="F3" s="248"/>
      <c r="G3" s="248"/>
      <c r="H3" s="248"/>
      <c r="I3" s="194"/>
      <c r="J3" s="194"/>
      <c r="K3" s="65" t="s">
        <v>79</v>
      </c>
      <c r="L3" s="41"/>
      <c r="M3" s="151" t="str">
        <f>'MUKA HADAPAN'!$D$6</f>
        <v>Sila kemaskini</v>
      </c>
      <c r="N3" s="66"/>
      <c r="O3" s="66"/>
      <c r="P3" s="66"/>
      <c r="Q3" s="41"/>
    </row>
    <row r="4" spans="1:17" s="3" customFormat="1" ht="18" customHeight="1" x14ac:dyDescent="0.4">
      <c r="A4" s="6"/>
      <c r="B4" s="65" t="s">
        <v>78</v>
      </c>
      <c r="C4" s="151" t="str">
        <f>'MUKA HADAPAN'!$D$7</f>
        <v>Sila kemaskini</v>
      </c>
      <c r="D4" s="64"/>
      <c r="E4" s="64"/>
      <c r="F4" s="64"/>
      <c r="G4" s="64"/>
      <c r="H4" s="64"/>
      <c r="I4" s="41"/>
      <c r="J4" s="41"/>
      <c r="K4" s="65" t="s">
        <v>80</v>
      </c>
      <c r="L4" s="6"/>
      <c r="M4" s="151" t="str">
        <f>'MUKA HADAPAN'!$D$8</f>
        <v>Sila kemaskini</v>
      </c>
      <c r="N4" s="66"/>
      <c r="O4" s="66"/>
      <c r="P4" s="66"/>
      <c r="Q4" s="6"/>
    </row>
    <row r="5" spans="1:17" s="3" customFormat="1" ht="9" customHeight="1" x14ac:dyDescent="0.4">
      <c r="A5" s="6"/>
      <c r="B5" s="65"/>
      <c r="C5" s="69"/>
      <c r="D5" s="67"/>
      <c r="E5" s="69"/>
      <c r="F5" s="69"/>
      <c r="G5" s="69"/>
      <c r="H5" s="67"/>
      <c r="I5" s="67"/>
      <c r="J5" s="67"/>
      <c r="K5" s="67"/>
      <c r="L5" s="67"/>
      <c r="M5" s="67"/>
      <c r="N5" s="67"/>
      <c r="O5" s="69"/>
      <c r="P5" s="67"/>
      <c r="Q5" s="67"/>
    </row>
    <row r="6" spans="1:17" s="3" customFormat="1" ht="9" customHeight="1" x14ac:dyDescent="0.4">
      <c r="A6" s="6"/>
      <c r="B6" s="65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</row>
    <row r="7" spans="1:17" s="3" customFormat="1" ht="15" customHeight="1" x14ac:dyDescent="0.35">
      <c r="A7" s="6"/>
      <c r="B7" s="6"/>
      <c r="C7" s="254" t="s">
        <v>41</v>
      </c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6"/>
    </row>
    <row r="8" spans="1:17" s="41" customFormat="1" ht="15.75" customHeight="1" x14ac:dyDescent="0.4">
      <c r="A8" s="59"/>
      <c r="B8" s="260" t="s">
        <v>42</v>
      </c>
      <c r="C8" s="268" t="s">
        <v>36</v>
      </c>
      <c r="D8" s="268"/>
      <c r="E8" s="268"/>
      <c r="F8" s="266" t="s">
        <v>37</v>
      </c>
      <c r="G8" s="266"/>
      <c r="H8" s="266"/>
      <c r="I8" s="266"/>
      <c r="J8" s="266"/>
      <c r="K8" s="266" t="s">
        <v>38</v>
      </c>
      <c r="L8" s="266"/>
      <c r="M8" s="266"/>
      <c r="N8" s="266"/>
      <c r="O8" s="266"/>
      <c r="P8" s="266"/>
      <c r="Q8" s="266"/>
    </row>
    <row r="9" spans="1:17" s="42" customFormat="1" ht="35" customHeight="1" x14ac:dyDescent="0.35">
      <c r="A9" s="60"/>
      <c r="B9" s="261"/>
      <c r="C9" s="117"/>
      <c r="D9" s="117"/>
      <c r="E9" s="130"/>
      <c r="F9" s="249" t="s">
        <v>2</v>
      </c>
      <c r="G9" s="267"/>
      <c r="H9" s="250"/>
      <c r="I9" s="249" t="s">
        <v>3</v>
      </c>
      <c r="J9" s="250"/>
      <c r="K9" s="251" t="s">
        <v>39</v>
      </c>
      <c r="L9" s="252"/>
      <c r="M9" s="252"/>
      <c r="N9" s="253"/>
      <c r="O9" s="257" t="s">
        <v>40</v>
      </c>
      <c r="P9" s="258"/>
      <c r="Q9" s="259"/>
    </row>
    <row r="10" spans="1:17" s="43" customFormat="1" ht="133" customHeight="1" x14ac:dyDescent="0.35">
      <c r="A10" s="44" t="s">
        <v>89</v>
      </c>
      <c r="B10" s="116" t="s">
        <v>88</v>
      </c>
      <c r="C10" s="118" t="s">
        <v>142</v>
      </c>
      <c r="D10" s="119" t="s">
        <v>143</v>
      </c>
      <c r="E10" s="119" t="s">
        <v>144</v>
      </c>
      <c r="F10" s="119" t="s">
        <v>154</v>
      </c>
      <c r="G10" s="119" t="s">
        <v>155</v>
      </c>
      <c r="H10" s="147" t="s">
        <v>156</v>
      </c>
      <c r="I10" s="120" t="s">
        <v>145</v>
      </c>
      <c r="J10" s="121" t="s">
        <v>146</v>
      </c>
      <c r="K10" s="120" t="s">
        <v>147</v>
      </c>
      <c r="L10" s="120" t="s">
        <v>148</v>
      </c>
      <c r="M10" s="119" t="s">
        <v>149</v>
      </c>
      <c r="N10" s="119" t="s">
        <v>150</v>
      </c>
      <c r="O10" s="119" t="s">
        <v>151</v>
      </c>
      <c r="P10" s="119" t="s">
        <v>152</v>
      </c>
      <c r="Q10" s="119" t="s">
        <v>153</v>
      </c>
    </row>
    <row r="11" spans="1:17" s="16" customFormat="1" ht="15" customHeight="1" x14ac:dyDescent="0.35">
      <c r="A11" s="17">
        <v>1</v>
      </c>
      <c r="B11" s="45"/>
      <c r="C11" s="172">
        <v>0</v>
      </c>
      <c r="D11" s="19" t="s">
        <v>47</v>
      </c>
      <c r="E11" s="172">
        <v>0</v>
      </c>
      <c r="F11" s="172">
        <v>0</v>
      </c>
      <c r="G11" s="172">
        <v>0</v>
      </c>
      <c r="H11" s="46">
        <f t="shared" ref="H11:H35" si="0">IFERROR($G11/$F11,0%)</f>
        <v>0</v>
      </c>
      <c r="I11" s="173">
        <v>0</v>
      </c>
      <c r="J11" s="173">
        <v>0</v>
      </c>
      <c r="K11" s="173">
        <v>0</v>
      </c>
      <c r="L11" s="173">
        <v>0</v>
      </c>
      <c r="M11" s="172">
        <v>0</v>
      </c>
      <c r="N11" s="172">
        <v>0</v>
      </c>
      <c r="O11" s="172">
        <v>0</v>
      </c>
      <c r="P11" s="172">
        <v>0</v>
      </c>
      <c r="Q11" s="172">
        <v>0</v>
      </c>
    </row>
    <row r="12" spans="1:17" s="16" customFormat="1" ht="15" customHeight="1" x14ac:dyDescent="0.35">
      <c r="A12" s="17">
        <v>2</v>
      </c>
      <c r="B12" s="45"/>
      <c r="C12" s="172">
        <v>0</v>
      </c>
      <c r="D12" s="19" t="s">
        <v>47</v>
      </c>
      <c r="E12" s="172">
        <v>0</v>
      </c>
      <c r="F12" s="172">
        <v>0</v>
      </c>
      <c r="G12" s="172">
        <v>0</v>
      </c>
      <c r="H12" s="46">
        <f t="shared" si="0"/>
        <v>0</v>
      </c>
      <c r="I12" s="173"/>
      <c r="J12" s="173"/>
      <c r="K12" s="173"/>
      <c r="L12" s="173"/>
      <c r="M12" s="172">
        <v>0</v>
      </c>
      <c r="N12" s="172">
        <v>0</v>
      </c>
      <c r="O12" s="172">
        <v>0</v>
      </c>
      <c r="P12" s="172">
        <v>0</v>
      </c>
      <c r="Q12" s="172">
        <v>0</v>
      </c>
    </row>
    <row r="13" spans="1:17" s="16" customFormat="1" ht="15" customHeight="1" x14ac:dyDescent="0.35">
      <c r="A13" s="17">
        <v>3</v>
      </c>
      <c r="B13" s="45"/>
      <c r="C13" s="172">
        <v>0</v>
      </c>
      <c r="D13" s="19" t="s">
        <v>47</v>
      </c>
      <c r="E13" s="172">
        <v>0</v>
      </c>
      <c r="F13" s="172">
        <v>0</v>
      </c>
      <c r="G13" s="172">
        <v>0</v>
      </c>
      <c r="H13" s="46">
        <f t="shared" si="0"/>
        <v>0</v>
      </c>
      <c r="I13" s="173"/>
      <c r="J13" s="173"/>
      <c r="K13" s="173"/>
      <c r="L13" s="173"/>
      <c r="M13" s="172">
        <v>0</v>
      </c>
      <c r="N13" s="172">
        <v>0</v>
      </c>
      <c r="O13" s="172">
        <v>0</v>
      </c>
      <c r="P13" s="172">
        <v>0</v>
      </c>
      <c r="Q13" s="172">
        <v>0</v>
      </c>
    </row>
    <row r="14" spans="1:17" s="16" customFormat="1" ht="15" customHeight="1" x14ac:dyDescent="0.35">
      <c r="A14" s="17">
        <v>4</v>
      </c>
      <c r="B14" s="45"/>
      <c r="C14" s="172">
        <v>0</v>
      </c>
      <c r="D14" s="19" t="s">
        <v>47</v>
      </c>
      <c r="E14" s="172">
        <v>0</v>
      </c>
      <c r="F14" s="172">
        <v>0</v>
      </c>
      <c r="G14" s="172">
        <v>0</v>
      </c>
      <c r="H14" s="46">
        <f t="shared" si="0"/>
        <v>0</v>
      </c>
      <c r="I14" s="173"/>
      <c r="J14" s="173"/>
      <c r="K14" s="173"/>
      <c r="L14" s="173"/>
      <c r="M14" s="172">
        <v>0</v>
      </c>
      <c r="N14" s="172">
        <v>0</v>
      </c>
      <c r="O14" s="172">
        <v>0</v>
      </c>
      <c r="P14" s="172">
        <v>0</v>
      </c>
      <c r="Q14" s="172">
        <v>0</v>
      </c>
    </row>
    <row r="15" spans="1:17" s="16" customFormat="1" ht="15" customHeight="1" x14ac:dyDescent="0.35">
      <c r="A15" s="17">
        <v>5</v>
      </c>
      <c r="B15" s="45"/>
      <c r="C15" s="172">
        <v>0</v>
      </c>
      <c r="D15" s="19" t="s">
        <v>47</v>
      </c>
      <c r="E15" s="172">
        <v>0</v>
      </c>
      <c r="F15" s="172">
        <v>0</v>
      </c>
      <c r="G15" s="172">
        <v>0</v>
      </c>
      <c r="H15" s="46">
        <f t="shared" si="0"/>
        <v>0</v>
      </c>
      <c r="I15" s="173"/>
      <c r="J15" s="173"/>
      <c r="K15" s="173"/>
      <c r="L15" s="173"/>
      <c r="M15" s="172">
        <v>0</v>
      </c>
      <c r="N15" s="172">
        <v>0</v>
      </c>
      <c r="O15" s="172">
        <v>0</v>
      </c>
      <c r="P15" s="172">
        <v>0</v>
      </c>
      <c r="Q15" s="172">
        <v>0</v>
      </c>
    </row>
    <row r="16" spans="1:17" s="16" customFormat="1" ht="15" customHeight="1" x14ac:dyDescent="0.35">
      <c r="A16" s="17">
        <v>6</v>
      </c>
      <c r="B16" s="45"/>
      <c r="C16" s="172">
        <v>0</v>
      </c>
      <c r="D16" s="19" t="s">
        <v>47</v>
      </c>
      <c r="E16" s="172">
        <v>0</v>
      </c>
      <c r="F16" s="172">
        <v>0</v>
      </c>
      <c r="G16" s="172">
        <v>0</v>
      </c>
      <c r="H16" s="46">
        <f t="shared" si="0"/>
        <v>0</v>
      </c>
      <c r="I16" s="173"/>
      <c r="J16" s="173"/>
      <c r="K16" s="173"/>
      <c r="L16" s="173"/>
      <c r="M16" s="172">
        <v>0</v>
      </c>
      <c r="N16" s="172">
        <v>0</v>
      </c>
      <c r="O16" s="172">
        <v>0</v>
      </c>
      <c r="P16" s="172">
        <v>0</v>
      </c>
      <c r="Q16" s="172">
        <v>0</v>
      </c>
    </row>
    <row r="17" spans="1:17" s="16" customFormat="1" ht="15" customHeight="1" x14ac:dyDescent="0.35">
      <c r="A17" s="17">
        <v>7</v>
      </c>
      <c r="B17" s="45"/>
      <c r="C17" s="172">
        <v>0</v>
      </c>
      <c r="D17" s="19" t="s">
        <v>47</v>
      </c>
      <c r="E17" s="172">
        <v>0</v>
      </c>
      <c r="F17" s="172">
        <v>0</v>
      </c>
      <c r="G17" s="172">
        <v>0</v>
      </c>
      <c r="H17" s="46">
        <f t="shared" si="0"/>
        <v>0</v>
      </c>
      <c r="I17" s="173"/>
      <c r="J17" s="173"/>
      <c r="K17" s="173"/>
      <c r="L17" s="173"/>
      <c r="M17" s="172">
        <v>0</v>
      </c>
      <c r="N17" s="172">
        <v>0</v>
      </c>
      <c r="O17" s="172">
        <v>0</v>
      </c>
      <c r="P17" s="172">
        <v>0</v>
      </c>
      <c r="Q17" s="172">
        <v>0</v>
      </c>
    </row>
    <row r="18" spans="1:17" s="16" customFormat="1" ht="15" customHeight="1" x14ac:dyDescent="0.35">
      <c r="A18" s="17">
        <v>8</v>
      </c>
      <c r="B18" s="45"/>
      <c r="C18" s="172">
        <v>0</v>
      </c>
      <c r="D18" s="19" t="s">
        <v>47</v>
      </c>
      <c r="E18" s="172">
        <v>0</v>
      </c>
      <c r="F18" s="172">
        <v>0</v>
      </c>
      <c r="G18" s="172">
        <v>0</v>
      </c>
      <c r="H18" s="46">
        <f t="shared" si="0"/>
        <v>0</v>
      </c>
      <c r="I18" s="173"/>
      <c r="J18" s="173"/>
      <c r="K18" s="173"/>
      <c r="L18" s="173"/>
      <c r="M18" s="172">
        <v>0</v>
      </c>
      <c r="N18" s="172">
        <v>0</v>
      </c>
      <c r="O18" s="172">
        <v>0</v>
      </c>
      <c r="P18" s="172">
        <v>0</v>
      </c>
      <c r="Q18" s="172">
        <v>0</v>
      </c>
    </row>
    <row r="19" spans="1:17" s="16" customFormat="1" ht="15" customHeight="1" x14ac:dyDescent="0.35">
      <c r="A19" s="17">
        <v>9</v>
      </c>
      <c r="B19" s="45"/>
      <c r="C19" s="172">
        <v>0</v>
      </c>
      <c r="D19" s="19" t="s">
        <v>47</v>
      </c>
      <c r="E19" s="172">
        <v>0</v>
      </c>
      <c r="F19" s="172">
        <v>0</v>
      </c>
      <c r="G19" s="172">
        <v>0</v>
      </c>
      <c r="H19" s="46">
        <f t="shared" si="0"/>
        <v>0</v>
      </c>
      <c r="I19" s="173"/>
      <c r="J19" s="173"/>
      <c r="K19" s="173"/>
      <c r="L19" s="173"/>
      <c r="M19" s="172">
        <v>0</v>
      </c>
      <c r="N19" s="172">
        <v>0</v>
      </c>
      <c r="O19" s="172">
        <v>0</v>
      </c>
      <c r="P19" s="172">
        <v>0</v>
      </c>
      <c r="Q19" s="172">
        <v>0</v>
      </c>
    </row>
    <row r="20" spans="1:17" s="16" customFormat="1" ht="15" customHeight="1" x14ac:dyDescent="0.35">
      <c r="A20" s="17">
        <v>10</v>
      </c>
      <c r="B20" s="45"/>
      <c r="C20" s="172">
        <v>0</v>
      </c>
      <c r="D20" s="19" t="s">
        <v>47</v>
      </c>
      <c r="E20" s="172">
        <v>0</v>
      </c>
      <c r="F20" s="172">
        <v>0</v>
      </c>
      <c r="G20" s="172">
        <v>0</v>
      </c>
      <c r="H20" s="46">
        <f t="shared" si="0"/>
        <v>0</v>
      </c>
      <c r="I20" s="173"/>
      <c r="J20" s="173"/>
      <c r="K20" s="173"/>
      <c r="L20" s="173"/>
      <c r="M20" s="172">
        <v>0</v>
      </c>
      <c r="N20" s="172">
        <v>0</v>
      </c>
      <c r="O20" s="172">
        <v>0</v>
      </c>
      <c r="P20" s="172">
        <v>0</v>
      </c>
      <c r="Q20" s="172">
        <v>0</v>
      </c>
    </row>
    <row r="21" spans="1:17" s="16" customFormat="1" ht="15" customHeight="1" x14ac:dyDescent="0.35">
      <c r="A21" s="17">
        <v>11</v>
      </c>
      <c r="B21" s="45"/>
      <c r="C21" s="172">
        <v>0</v>
      </c>
      <c r="D21" s="19" t="s">
        <v>47</v>
      </c>
      <c r="E21" s="172">
        <v>0</v>
      </c>
      <c r="F21" s="172">
        <v>0</v>
      </c>
      <c r="G21" s="172">
        <v>0</v>
      </c>
      <c r="H21" s="46">
        <f t="shared" si="0"/>
        <v>0</v>
      </c>
      <c r="I21" s="173"/>
      <c r="J21" s="173"/>
      <c r="K21" s="173"/>
      <c r="L21" s="173"/>
      <c r="M21" s="172">
        <v>0</v>
      </c>
      <c r="N21" s="172">
        <v>0</v>
      </c>
      <c r="O21" s="172">
        <v>0</v>
      </c>
      <c r="P21" s="172">
        <v>0</v>
      </c>
      <c r="Q21" s="172">
        <v>0</v>
      </c>
    </row>
    <row r="22" spans="1:17" s="16" customFormat="1" ht="15" customHeight="1" x14ac:dyDescent="0.35">
      <c r="A22" s="17">
        <v>12</v>
      </c>
      <c r="B22" s="45"/>
      <c r="C22" s="172">
        <v>0</v>
      </c>
      <c r="D22" s="19" t="s">
        <v>47</v>
      </c>
      <c r="E22" s="172">
        <v>0</v>
      </c>
      <c r="F22" s="172">
        <v>0</v>
      </c>
      <c r="G22" s="172">
        <v>0</v>
      </c>
      <c r="H22" s="46">
        <f t="shared" si="0"/>
        <v>0</v>
      </c>
      <c r="I22" s="173"/>
      <c r="J22" s="173"/>
      <c r="K22" s="173"/>
      <c r="L22" s="173"/>
      <c r="M22" s="172">
        <v>0</v>
      </c>
      <c r="N22" s="172">
        <v>0</v>
      </c>
      <c r="O22" s="172">
        <v>0</v>
      </c>
      <c r="P22" s="172">
        <v>0</v>
      </c>
      <c r="Q22" s="172">
        <v>0</v>
      </c>
    </row>
    <row r="23" spans="1:17" s="16" customFormat="1" ht="15" customHeight="1" x14ac:dyDescent="0.35">
      <c r="A23" s="17">
        <v>13</v>
      </c>
      <c r="B23" s="45"/>
      <c r="C23" s="172">
        <v>0</v>
      </c>
      <c r="D23" s="19" t="s">
        <v>47</v>
      </c>
      <c r="E23" s="172">
        <v>0</v>
      </c>
      <c r="F23" s="172">
        <v>0</v>
      </c>
      <c r="G23" s="172">
        <v>0</v>
      </c>
      <c r="H23" s="46">
        <f t="shared" si="0"/>
        <v>0</v>
      </c>
      <c r="I23" s="173"/>
      <c r="J23" s="173"/>
      <c r="K23" s="173"/>
      <c r="L23" s="173"/>
      <c r="M23" s="172">
        <v>0</v>
      </c>
      <c r="N23" s="172">
        <v>0</v>
      </c>
      <c r="O23" s="172">
        <v>0</v>
      </c>
      <c r="P23" s="172">
        <v>0</v>
      </c>
      <c r="Q23" s="172">
        <v>0</v>
      </c>
    </row>
    <row r="24" spans="1:17" s="16" customFormat="1" ht="15" customHeight="1" x14ac:dyDescent="0.35">
      <c r="A24" s="17">
        <v>14</v>
      </c>
      <c r="B24" s="45"/>
      <c r="C24" s="172">
        <v>0</v>
      </c>
      <c r="D24" s="19" t="s">
        <v>47</v>
      </c>
      <c r="E24" s="172">
        <v>0</v>
      </c>
      <c r="F24" s="172">
        <v>0</v>
      </c>
      <c r="G24" s="172">
        <v>0</v>
      </c>
      <c r="H24" s="46">
        <f t="shared" si="0"/>
        <v>0</v>
      </c>
      <c r="I24" s="173"/>
      <c r="J24" s="173"/>
      <c r="K24" s="173"/>
      <c r="L24" s="173"/>
      <c r="M24" s="172">
        <v>0</v>
      </c>
      <c r="N24" s="172">
        <v>0</v>
      </c>
      <c r="O24" s="172">
        <v>0</v>
      </c>
      <c r="P24" s="172">
        <v>0</v>
      </c>
      <c r="Q24" s="172">
        <v>0</v>
      </c>
    </row>
    <row r="25" spans="1:17" s="16" customFormat="1" ht="15" customHeight="1" x14ac:dyDescent="0.35">
      <c r="A25" s="17">
        <v>15</v>
      </c>
      <c r="B25" s="45"/>
      <c r="C25" s="172">
        <v>0</v>
      </c>
      <c r="D25" s="19" t="s">
        <v>47</v>
      </c>
      <c r="E25" s="172">
        <v>0</v>
      </c>
      <c r="F25" s="172">
        <v>0</v>
      </c>
      <c r="G25" s="172">
        <v>0</v>
      </c>
      <c r="H25" s="46">
        <f t="shared" si="0"/>
        <v>0</v>
      </c>
      <c r="I25" s="173"/>
      <c r="J25" s="173"/>
      <c r="K25" s="173"/>
      <c r="L25" s="173"/>
      <c r="M25" s="172">
        <v>0</v>
      </c>
      <c r="N25" s="172">
        <v>0</v>
      </c>
      <c r="O25" s="172">
        <v>0</v>
      </c>
      <c r="P25" s="172">
        <v>0</v>
      </c>
      <c r="Q25" s="172">
        <v>0</v>
      </c>
    </row>
    <row r="26" spans="1:17" s="16" customFormat="1" ht="15" customHeight="1" x14ac:dyDescent="0.35">
      <c r="A26" s="17">
        <v>16</v>
      </c>
      <c r="B26" s="45"/>
      <c r="C26" s="172">
        <v>0</v>
      </c>
      <c r="D26" s="19" t="s">
        <v>47</v>
      </c>
      <c r="E26" s="172">
        <v>0</v>
      </c>
      <c r="F26" s="172">
        <v>0</v>
      </c>
      <c r="G26" s="172">
        <v>0</v>
      </c>
      <c r="H26" s="46">
        <f t="shared" si="0"/>
        <v>0</v>
      </c>
      <c r="I26" s="173"/>
      <c r="J26" s="173"/>
      <c r="K26" s="173"/>
      <c r="L26" s="173"/>
      <c r="M26" s="172">
        <v>0</v>
      </c>
      <c r="N26" s="172">
        <v>0</v>
      </c>
      <c r="O26" s="172">
        <v>0</v>
      </c>
      <c r="P26" s="172">
        <v>0</v>
      </c>
      <c r="Q26" s="172">
        <v>0</v>
      </c>
    </row>
    <row r="27" spans="1:17" s="16" customFormat="1" ht="15" customHeight="1" x14ac:dyDescent="0.35">
      <c r="A27" s="17">
        <v>17</v>
      </c>
      <c r="B27" s="45"/>
      <c r="C27" s="172">
        <v>0</v>
      </c>
      <c r="D27" s="19" t="s">
        <v>47</v>
      </c>
      <c r="E27" s="172">
        <v>0</v>
      </c>
      <c r="F27" s="172">
        <v>0</v>
      </c>
      <c r="G27" s="172">
        <v>0</v>
      </c>
      <c r="H27" s="46">
        <f t="shared" si="0"/>
        <v>0</v>
      </c>
      <c r="I27" s="173"/>
      <c r="J27" s="173"/>
      <c r="K27" s="173"/>
      <c r="L27" s="173"/>
      <c r="M27" s="172">
        <v>0</v>
      </c>
      <c r="N27" s="172">
        <v>0</v>
      </c>
      <c r="O27" s="172">
        <v>0</v>
      </c>
      <c r="P27" s="172">
        <v>0</v>
      </c>
      <c r="Q27" s="172">
        <v>0</v>
      </c>
    </row>
    <row r="28" spans="1:17" s="16" customFormat="1" ht="15" customHeight="1" x14ac:dyDescent="0.35">
      <c r="A28" s="17">
        <v>18</v>
      </c>
      <c r="B28" s="45"/>
      <c r="C28" s="172">
        <v>0</v>
      </c>
      <c r="D28" s="19" t="s">
        <v>47</v>
      </c>
      <c r="E28" s="172">
        <v>0</v>
      </c>
      <c r="F28" s="172">
        <v>0</v>
      </c>
      <c r="G28" s="172">
        <v>0</v>
      </c>
      <c r="H28" s="46">
        <f t="shared" si="0"/>
        <v>0</v>
      </c>
      <c r="I28" s="173"/>
      <c r="J28" s="173"/>
      <c r="K28" s="173"/>
      <c r="L28" s="173"/>
      <c r="M28" s="172">
        <v>0</v>
      </c>
      <c r="N28" s="172">
        <v>0</v>
      </c>
      <c r="O28" s="172">
        <v>0</v>
      </c>
      <c r="P28" s="172">
        <v>0</v>
      </c>
      <c r="Q28" s="172">
        <v>0</v>
      </c>
    </row>
    <row r="29" spans="1:17" s="16" customFormat="1" ht="15" customHeight="1" x14ac:dyDescent="0.35">
      <c r="A29" s="17">
        <v>19</v>
      </c>
      <c r="B29" s="45"/>
      <c r="C29" s="172">
        <v>0</v>
      </c>
      <c r="D29" s="19" t="s">
        <v>47</v>
      </c>
      <c r="E29" s="172">
        <v>0</v>
      </c>
      <c r="F29" s="172">
        <v>0</v>
      </c>
      <c r="G29" s="172">
        <v>0</v>
      </c>
      <c r="H29" s="46">
        <f t="shared" si="0"/>
        <v>0</v>
      </c>
      <c r="I29" s="173"/>
      <c r="J29" s="173"/>
      <c r="K29" s="173"/>
      <c r="L29" s="173"/>
      <c r="M29" s="172">
        <v>0</v>
      </c>
      <c r="N29" s="172">
        <v>0</v>
      </c>
      <c r="O29" s="172">
        <v>0</v>
      </c>
      <c r="P29" s="172">
        <v>0</v>
      </c>
      <c r="Q29" s="172">
        <v>0</v>
      </c>
    </row>
    <row r="30" spans="1:17" s="16" customFormat="1" ht="15" customHeight="1" x14ac:dyDescent="0.35">
      <c r="A30" s="17">
        <v>20</v>
      </c>
      <c r="B30" s="45"/>
      <c r="C30" s="172">
        <v>0</v>
      </c>
      <c r="D30" s="19" t="s">
        <v>47</v>
      </c>
      <c r="E30" s="172">
        <v>0</v>
      </c>
      <c r="F30" s="172">
        <v>0</v>
      </c>
      <c r="G30" s="172">
        <v>0</v>
      </c>
      <c r="H30" s="46">
        <f t="shared" si="0"/>
        <v>0</v>
      </c>
      <c r="I30" s="173"/>
      <c r="J30" s="173"/>
      <c r="K30" s="173"/>
      <c r="L30" s="173"/>
      <c r="M30" s="172">
        <v>0</v>
      </c>
      <c r="N30" s="172">
        <v>0</v>
      </c>
      <c r="O30" s="172">
        <v>0</v>
      </c>
      <c r="P30" s="172">
        <v>0</v>
      </c>
      <c r="Q30" s="172">
        <v>0</v>
      </c>
    </row>
    <row r="31" spans="1:17" s="16" customFormat="1" ht="15" customHeight="1" x14ac:dyDescent="0.35">
      <c r="A31" s="17">
        <v>21</v>
      </c>
      <c r="B31" s="45"/>
      <c r="C31" s="172">
        <v>0</v>
      </c>
      <c r="D31" s="19" t="s">
        <v>47</v>
      </c>
      <c r="E31" s="172">
        <v>0</v>
      </c>
      <c r="F31" s="172">
        <v>0</v>
      </c>
      <c r="G31" s="172">
        <v>0</v>
      </c>
      <c r="H31" s="46">
        <f t="shared" si="0"/>
        <v>0</v>
      </c>
      <c r="I31" s="173"/>
      <c r="J31" s="173"/>
      <c r="K31" s="173"/>
      <c r="L31" s="173"/>
      <c r="M31" s="172">
        <v>0</v>
      </c>
      <c r="N31" s="172">
        <v>0</v>
      </c>
      <c r="O31" s="172">
        <v>0</v>
      </c>
      <c r="P31" s="172">
        <v>0</v>
      </c>
      <c r="Q31" s="172">
        <v>0</v>
      </c>
    </row>
    <row r="32" spans="1:17" s="16" customFormat="1" ht="15" customHeight="1" x14ac:dyDescent="0.35">
      <c r="A32" s="17">
        <v>22</v>
      </c>
      <c r="B32" s="45"/>
      <c r="C32" s="172">
        <v>0</v>
      </c>
      <c r="D32" s="19" t="s">
        <v>47</v>
      </c>
      <c r="E32" s="172">
        <v>0</v>
      </c>
      <c r="F32" s="172">
        <v>0</v>
      </c>
      <c r="G32" s="172">
        <v>0</v>
      </c>
      <c r="H32" s="46">
        <f t="shared" si="0"/>
        <v>0</v>
      </c>
      <c r="I32" s="173"/>
      <c r="J32" s="173"/>
      <c r="K32" s="173"/>
      <c r="L32" s="173"/>
      <c r="M32" s="172">
        <v>0</v>
      </c>
      <c r="N32" s="172">
        <v>0</v>
      </c>
      <c r="O32" s="172">
        <v>0</v>
      </c>
      <c r="P32" s="172">
        <v>0</v>
      </c>
      <c r="Q32" s="172">
        <v>0</v>
      </c>
    </row>
    <row r="33" spans="1:17" s="16" customFormat="1" ht="15" customHeight="1" x14ac:dyDescent="0.35">
      <c r="A33" s="17">
        <v>23</v>
      </c>
      <c r="B33" s="45"/>
      <c r="C33" s="172">
        <v>0</v>
      </c>
      <c r="D33" s="19" t="s">
        <v>47</v>
      </c>
      <c r="E33" s="172">
        <v>0</v>
      </c>
      <c r="F33" s="172">
        <v>0</v>
      </c>
      <c r="G33" s="172">
        <v>0</v>
      </c>
      <c r="H33" s="46">
        <f t="shared" si="0"/>
        <v>0</v>
      </c>
      <c r="I33" s="173"/>
      <c r="J33" s="173"/>
      <c r="K33" s="173"/>
      <c r="L33" s="173"/>
      <c r="M33" s="172">
        <v>0</v>
      </c>
      <c r="N33" s="172">
        <v>0</v>
      </c>
      <c r="O33" s="172">
        <v>0</v>
      </c>
      <c r="P33" s="172">
        <v>0</v>
      </c>
      <c r="Q33" s="172">
        <v>0</v>
      </c>
    </row>
    <row r="34" spans="1:17" s="16" customFormat="1" ht="15" customHeight="1" x14ac:dyDescent="0.35">
      <c r="A34" s="17">
        <v>24</v>
      </c>
      <c r="B34" s="45"/>
      <c r="C34" s="172">
        <v>0</v>
      </c>
      <c r="D34" s="19" t="s">
        <v>47</v>
      </c>
      <c r="E34" s="172">
        <v>0</v>
      </c>
      <c r="F34" s="172">
        <v>0</v>
      </c>
      <c r="G34" s="172">
        <v>0</v>
      </c>
      <c r="H34" s="46">
        <f t="shared" si="0"/>
        <v>0</v>
      </c>
      <c r="I34" s="173"/>
      <c r="J34" s="173"/>
      <c r="K34" s="173"/>
      <c r="L34" s="173"/>
      <c r="M34" s="172">
        <v>0</v>
      </c>
      <c r="N34" s="172">
        <v>0</v>
      </c>
      <c r="O34" s="172">
        <v>0</v>
      </c>
      <c r="P34" s="172">
        <v>0</v>
      </c>
      <c r="Q34" s="172">
        <v>0</v>
      </c>
    </row>
    <row r="35" spans="1:17" s="16" customFormat="1" ht="15" customHeight="1" x14ac:dyDescent="0.35">
      <c r="A35" s="17">
        <v>25</v>
      </c>
      <c r="B35" s="45"/>
      <c r="C35" s="172">
        <v>0</v>
      </c>
      <c r="D35" s="19" t="s">
        <v>47</v>
      </c>
      <c r="E35" s="172">
        <v>0</v>
      </c>
      <c r="F35" s="172">
        <v>0</v>
      </c>
      <c r="G35" s="172">
        <v>0</v>
      </c>
      <c r="H35" s="46">
        <f t="shared" si="0"/>
        <v>0</v>
      </c>
      <c r="I35" s="173"/>
      <c r="J35" s="173"/>
      <c r="K35" s="173"/>
      <c r="L35" s="173"/>
      <c r="M35" s="172">
        <v>0</v>
      </c>
      <c r="N35" s="172">
        <v>0</v>
      </c>
      <c r="O35" s="172">
        <v>0</v>
      </c>
      <c r="P35" s="172">
        <v>0</v>
      </c>
      <c r="Q35" s="172">
        <v>0</v>
      </c>
    </row>
    <row r="36" spans="1:17" s="3" customFormat="1" ht="15" customHeight="1" x14ac:dyDescent="0.35">
      <c r="A36" s="18"/>
      <c r="B36" s="26" t="s">
        <v>8</v>
      </c>
      <c r="C36" s="21">
        <f>SUBTOTAL(109,KJA_3AMILIKAN[Bilangan UPF Premis])</f>
        <v>0</v>
      </c>
      <c r="D36" s="21" t="s">
        <v>47</v>
      </c>
      <c r="E36" s="21">
        <f>SUBTOTAL(109,KJA_3AMILIKAN[Bilangan Premis Aset])</f>
        <v>0</v>
      </c>
      <c r="F36" s="21">
        <f>SUBTOTAL(109,KJA_3AMILIKAN[Lulus (Bil.) 
(a)])</f>
        <v>0</v>
      </c>
      <c r="G36" s="21">
        <f>SUBTOTAL(109,KJA_3AMILIKAN[Diisi (Bil.)  
(b)])</f>
        <v>0</v>
      </c>
      <c r="H36" s="24">
        <f>IFERROR(KJA_3AMILIKAN[[#Totals],[Diisi (Bil.)  
(b)]]/KJA_3AMILIKAN[[#Totals],[Lulus (Bil.) 
(a)]],0%)</f>
        <v>0</v>
      </c>
      <c r="I36" s="24">
        <f>SUBTOTAL(101,KJA_3AMILIKAN[% Staf UPF yang hadir latihan ])</f>
        <v>0</v>
      </c>
      <c r="J36" s="24">
        <f>SUBTOTAL(101,KJA_3AMILIKAN[% Staf UPF yang mencapai tahap kompetensi 3 dan ke atas*
])</f>
        <v>0</v>
      </c>
      <c r="K36" s="24">
        <f>SUBTOTAL(101,KJA_3AMILIKAN[% Pematuhan ruang/ staf UPF mengikut EPU ])</f>
        <v>0</v>
      </c>
      <c r="L36" s="24">
        <f>SUBTOTAL(101,KJA_3AMILIKAN[% Perabot asas setiap staf UPF])</f>
        <v>0</v>
      </c>
      <c r="M36" s="21">
        <f>SUBTOTAL(109,KJA_3AMILIKAN[Mesin fotostat (Bil.)])</f>
        <v>0</v>
      </c>
      <c r="N36" s="21">
        <f>SUBTOTAL(109,KJA_3AMILIKAN[Telefon dan alat komunikasi  (Bil.)])</f>
        <v>0</v>
      </c>
      <c r="O36" s="21">
        <f>SUBTOTAL(109,KJA_3AMILIKAN[Komputer (Bil.)])</f>
        <v>0</v>
      </c>
      <c r="P36" s="21">
        <f>SUBTOTAL(109,KJA_3AMILIKAN[Alat pemeriksaan dan pengujian (Bil.)])</f>
        <v>0</v>
      </c>
      <c r="Q36" s="21">
        <f>SUBTOTAL(109,KJA_3AMILIKAN[Kenderaan (Bil.)])</f>
        <v>0</v>
      </c>
    </row>
    <row r="37" spans="1:17" ht="15" customHeight="1" x14ac:dyDescent="0.35"/>
    <row r="38" spans="1:17" ht="15" customHeight="1" x14ac:dyDescent="0.35"/>
    <row r="39" spans="1:17" ht="15" customHeight="1" x14ac:dyDescent="0.35"/>
    <row r="40" spans="1:17" ht="15" customHeight="1" x14ac:dyDescent="0.35"/>
    <row r="41" spans="1:17" ht="15" customHeight="1" x14ac:dyDescent="0.35"/>
    <row r="42" spans="1:17" ht="18" customHeight="1" x14ac:dyDescent="0.35">
      <c r="A42" s="59"/>
      <c r="B42" s="260" t="s">
        <v>44</v>
      </c>
      <c r="C42" s="263" t="s">
        <v>36</v>
      </c>
      <c r="D42" s="264"/>
      <c r="E42" s="265"/>
      <c r="F42" s="266" t="s">
        <v>37</v>
      </c>
      <c r="G42" s="266"/>
      <c r="H42" s="266"/>
      <c r="I42" s="266"/>
      <c r="J42" s="266"/>
      <c r="K42" s="266" t="s">
        <v>38</v>
      </c>
      <c r="L42" s="266"/>
      <c r="M42" s="266"/>
      <c r="N42" s="266"/>
      <c r="O42" s="266"/>
      <c r="P42" s="266"/>
      <c r="Q42" s="266"/>
    </row>
    <row r="43" spans="1:17" ht="35" customHeight="1" x14ac:dyDescent="0.35">
      <c r="A43" s="61"/>
      <c r="B43" s="262"/>
      <c r="C43" s="117"/>
      <c r="D43" s="117"/>
      <c r="E43" s="130"/>
      <c r="F43" s="249" t="s">
        <v>2</v>
      </c>
      <c r="G43" s="267"/>
      <c r="H43" s="250"/>
      <c r="I43" s="249" t="s">
        <v>3</v>
      </c>
      <c r="J43" s="250"/>
      <c r="K43" s="251" t="s">
        <v>39</v>
      </c>
      <c r="L43" s="252"/>
      <c r="M43" s="252"/>
      <c r="N43" s="253"/>
      <c r="O43" s="257" t="s">
        <v>40</v>
      </c>
      <c r="P43" s="258"/>
      <c r="Q43" s="259"/>
    </row>
    <row r="44" spans="1:17" ht="135.5" customHeight="1" x14ac:dyDescent="0.35">
      <c r="A44" s="44" t="s">
        <v>90</v>
      </c>
      <c r="B44" s="116" t="s">
        <v>88</v>
      </c>
      <c r="C44" s="118" t="s">
        <v>142</v>
      </c>
      <c r="D44" s="119" t="s">
        <v>143</v>
      </c>
      <c r="E44" s="119" t="s">
        <v>144</v>
      </c>
      <c r="F44" s="119" t="s">
        <v>154</v>
      </c>
      <c r="G44" s="119" t="s">
        <v>155</v>
      </c>
      <c r="H44" s="147" t="s">
        <v>156</v>
      </c>
      <c r="I44" s="120" t="s">
        <v>145</v>
      </c>
      <c r="J44" s="121" t="s">
        <v>146</v>
      </c>
      <c r="K44" s="120" t="s">
        <v>147</v>
      </c>
      <c r="L44" s="120" t="s">
        <v>148</v>
      </c>
      <c r="M44" s="119" t="s">
        <v>149</v>
      </c>
      <c r="N44" s="119" t="s">
        <v>150</v>
      </c>
      <c r="O44" s="119" t="s">
        <v>151</v>
      </c>
      <c r="P44" s="119" t="s">
        <v>152</v>
      </c>
      <c r="Q44" s="119" t="s">
        <v>153</v>
      </c>
    </row>
    <row r="45" spans="1:17" ht="15" customHeight="1" x14ac:dyDescent="0.35">
      <c r="A45" s="17">
        <v>1</v>
      </c>
      <c r="B45" s="45"/>
      <c r="C45" s="172">
        <v>0</v>
      </c>
      <c r="D45" s="19" t="s">
        <v>61</v>
      </c>
      <c r="E45" s="172">
        <v>0</v>
      </c>
      <c r="F45" s="172">
        <v>0</v>
      </c>
      <c r="G45" s="172">
        <v>0</v>
      </c>
      <c r="H45" s="46">
        <f t="shared" ref="H45:H69" si="1">IFERROR($G45/$F45,0%)</f>
        <v>0</v>
      </c>
      <c r="I45" s="173">
        <v>0</v>
      </c>
      <c r="J45" s="173">
        <v>0</v>
      </c>
      <c r="K45" s="173">
        <v>0</v>
      </c>
      <c r="L45" s="173">
        <v>0</v>
      </c>
      <c r="M45" s="172">
        <v>0</v>
      </c>
      <c r="N45" s="172">
        <v>0</v>
      </c>
      <c r="O45" s="172">
        <v>0</v>
      </c>
      <c r="P45" s="172">
        <v>0</v>
      </c>
      <c r="Q45" s="172">
        <v>0</v>
      </c>
    </row>
    <row r="46" spans="1:17" ht="15" customHeight="1" x14ac:dyDescent="0.35">
      <c r="A46" s="17">
        <v>2</v>
      </c>
      <c r="B46" s="45"/>
      <c r="C46" s="172">
        <v>0</v>
      </c>
      <c r="D46" s="19" t="s">
        <v>61</v>
      </c>
      <c r="E46" s="172">
        <v>0</v>
      </c>
      <c r="F46" s="172">
        <v>0</v>
      </c>
      <c r="G46" s="172">
        <v>0</v>
      </c>
      <c r="H46" s="46">
        <f t="shared" si="1"/>
        <v>0</v>
      </c>
      <c r="I46" s="173"/>
      <c r="J46" s="173"/>
      <c r="K46" s="173"/>
      <c r="L46" s="173"/>
      <c r="M46" s="172">
        <v>0</v>
      </c>
      <c r="N46" s="172">
        <v>0</v>
      </c>
      <c r="O46" s="172">
        <v>0</v>
      </c>
      <c r="P46" s="172">
        <v>0</v>
      </c>
      <c r="Q46" s="172">
        <v>0</v>
      </c>
    </row>
    <row r="47" spans="1:17" ht="15" customHeight="1" x14ac:dyDescent="0.35">
      <c r="A47" s="17">
        <v>3</v>
      </c>
      <c r="B47" s="45"/>
      <c r="C47" s="172">
        <v>0</v>
      </c>
      <c r="D47" s="19" t="s">
        <v>61</v>
      </c>
      <c r="E47" s="172">
        <v>0</v>
      </c>
      <c r="F47" s="172">
        <v>0</v>
      </c>
      <c r="G47" s="172">
        <v>0</v>
      </c>
      <c r="H47" s="46">
        <f t="shared" si="1"/>
        <v>0</v>
      </c>
      <c r="I47" s="173"/>
      <c r="J47" s="173"/>
      <c r="K47" s="173"/>
      <c r="L47" s="173"/>
      <c r="M47" s="172">
        <v>0</v>
      </c>
      <c r="N47" s="172">
        <v>0</v>
      </c>
      <c r="O47" s="172">
        <v>0</v>
      </c>
      <c r="P47" s="172">
        <v>0</v>
      </c>
      <c r="Q47" s="172">
        <v>0</v>
      </c>
    </row>
    <row r="48" spans="1:17" ht="15" customHeight="1" x14ac:dyDescent="0.35">
      <c r="A48" s="17">
        <v>4</v>
      </c>
      <c r="B48" s="45"/>
      <c r="C48" s="172">
        <v>0</v>
      </c>
      <c r="D48" s="19" t="s">
        <v>61</v>
      </c>
      <c r="E48" s="172">
        <v>0</v>
      </c>
      <c r="F48" s="172">
        <v>0</v>
      </c>
      <c r="G48" s="172">
        <v>0</v>
      </c>
      <c r="H48" s="46">
        <f t="shared" si="1"/>
        <v>0</v>
      </c>
      <c r="I48" s="173"/>
      <c r="J48" s="173"/>
      <c r="K48" s="173"/>
      <c r="L48" s="173"/>
      <c r="M48" s="172">
        <v>0</v>
      </c>
      <c r="N48" s="172">
        <v>0</v>
      </c>
      <c r="O48" s="172">
        <v>0</v>
      </c>
      <c r="P48" s="172">
        <v>0</v>
      </c>
      <c r="Q48" s="172">
        <v>0</v>
      </c>
    </row>
    <row r="49" spans="1:17" ht="15" customHeight="1" x14ac:dyDescent="0.35">
      <c r="A49" s="17">
        <v>5</v>
      </c>
      <c r="B49" s="45"/>
      <c r="C49" s="172">
        <v>0</v>
      </c>
      <c r="D49" s="19" t="s">
        <v>61</v>
      </c>
      <c r="E49" s="172">
        <v>0</v>
      </c>
      <c r="F49" s="172">
        <v>0</v>
      </c>
      <c r="G49" s="172">
        <v>0</v>
      </c>
      <c r="H49" s="46">
        <f t="shared" si="1"/>
        <v>0</v>
      </c>
      <c r="I49" s="173"/>
      <c r="J49" s="173"/>
      <c r="K49" s="173"/>
      <c r="L49" s="173"/>
      <c r="M49" s="172">
        <v>0</v>
      </c>
      <c r="N49" s="172">
        <v>0</v>
      </c>
      <c r="O49" s="172">
        <v>0</v>
      </c>
      <c r="P49" s="172">
        <v>0</v>
      </c>
      <c r="Q49" s="172">
        <v>0</v>
      </c>
    </row>
    <row r="50" spans="1:17" ht="15" customHeight="1" x14ac:dyDescent="0.35">
      <c r="A50" s="17">
        <v>6</v>
      </c>
      <c r="B50" s="45"/>
      <c r="C50" s="172">
        <v>0</v>
      </c>
      <c r="D50" s="19" t="s">
        <v>61</v>
      </c>
      <c r="E50" s="172">
        <v>0</v>
      </c>
      <c r="F50" s="172">
        <v>0</v>
      </c>
      <c r="G50" s="172">
        <v>0</v>
      </c>
      <c r="H50" s="46">
        <f t="shared" si="1"/>
        <v>0</v>
      </c>
      <c r="I50" s="173"/>
      <c r="J50" s="173"/>
      <c r="K50" s="173"/>
      <c r="L50" s="173"/>
      <c r="M50" s="172">
        <v>0</v>
      </c>
      <c r="N50" s="172">
        <v>0</v>
      </c>
      <c r="O50" s="172">
        <v>0</v>
      </c>
      <c r="P50" s="172">
        <v>0</v>
      </c>
      <c r="Q50" s="172">
        <v>0</v>
      </c>
    </row>
    <row r="51" spans="1:17" ht="15" customHeight="1" x14ac:dyDescent="0.35">
      <c r="A51" s="17">
        <v>7</v>
      </c>
      <c r="B51" s="45"/>
      <c r="C51" s="172">
        <v>0</v>
      </c>
      <c r="D51" s="19" t="s">
        <v>61</v>
      </c>
      <c r="E51" s="172">
        <v>0</v>
      </c>
      <c r="F51" s="172">
        <v>0</v>
      </c>
      <c r="G51" s="172">
        <v>0</v>
      </c>
      <c r="H51" s="46">
        <f t="shared" si="1"/>
        <v>0</v>
      </c>
      <c r="I51" s="173"/>
      <c r="J51" s="173"/>
      <c r="K51" s="173"/>
      <c r="L51" s="173"/>
      <c r="M51" s="172">
        <v>0</v>
      </c>
      <c r="N51" s="172">
        <v>0</v>
      </c>
      <c r="O51" s="172">
        <v>0</v>
      </c>
      <c r="P51" s="172">
        <v>0</v>
      </c>
      <c r="Q51" s="172">
        <v>0</v>
      </c>
    </row>
    <row r="52" spans="1:17" ht="15" customHeight="1" x14ac:dyDescent="0.35">
      <c r="A52" s="17">
        <v>8</v>
      </c>
      <c r="B52" s="45"/>
      <c r="C52" s="172">
        <v>0</v>
      </c>
      <c r="D52" s="19" t="s">
        <v>61</v>
      </c>
      <c r="E52" s="172">
        <v>0</v>
      </c>
      <c r="F52" s="172">
        <v>0</v>
      </c>
      <c r="G52" s="172">
        <v>0</v>
      </c>
      <c r="H52" s="46">
        <f t="shared" si="1"/>
        <v>0</v>
      </c>
      <c r="I52" s="173"/>
      <c r="J52" s="173"/>
      <c r="K52" s="173"/>
      <c r="L52" s="173"/>
      <c r="M52" s="172">
        <v>0</v>
      </c>
      <c r="N52" s="172">
        <v>0</v>
      </c>
      <c r="O52" s="172">
        <v>0</v>
      </c>
      <c r="P52" s="172">
        <v>0</v>
      </c>
      <c r="Q52" s="172">
        <v>0</v>
      </c>
    </row>
    <row r="53" spans="1:17" ht="15" customHeight="1" x14ac:dyDescent="0.35">
      <c r="A53" s="17">
        <v>9</v>
      </c>
      <c r="B53" s="45"/>
      <c r="C53" s="172">
        <v>0</v>
      </c>
      <c r="D53" s="19" t="s">
        <v>61</v>
      </c>
      <c r="E53" s="172">
        <v>0</v>
      </c>
      <c r="F53" s="172">
        <v>0</v>
      </c>
      <c r="G53" s="172">
        <v>0</v>
      </c>
      <c r="H53" s="46">
        <f t="shared" si="1"/>
        <v>0</v>
      </c>
      <c r="I53" s="173"/>
      <c r="J53" s="173"/>
      <c r="K53" s="173"/>
      <c r="L53" s="173"/>
      <c r="M53" s="172">
        <v>0</v>
      </c>
      <c r="N53" s="172">
        <v>0</v>
      </c>
      <c r="O53" s="172">
        <v>0</v>
      </c>
      <c r="P53" s="172">
        <v>0</v>
      </c>
      <c r="Q53" s="172">
        <v>0</v>
      </c>
    </row>
    <row r="54" spans="1:17" ht="15" customHeight="1" x14ac:dyDescent="0.35">
      <c r="A54" s="17">
        <v>10</v>
      </c>
      <c r="B54" s="45"/>
      <c r="C54" s="172">
        <v>0</v>
      </c>
      <c r="D54" s="19" t="s">
        <v>61</v>
      </c>
      <c r="E54" s="172">
        <v>0</v>
      </c>
      <c r="F54" s="172">
        <v>0</v>
      </c>
      <c r="G54" s="172">
        <v>0</v>
      </c>
      <c r="H54" s="46">
        <f t="shared" si="1"/>
        <v>0</v>
      </c>
      <c r="I54" s="173"/>
      <c r="J54" s="173"/>
      <c r="K54" s="173"/>
      <c r="L54" s="173"/>
      <c r="M54" s="172">
        <v>0</v>
      </c>
      <c r="N54" s="172">
        <v>0</v>
      </c>
      <c r="O54" s="172">
        <v>0</v>
      </c>
      <c r="P54" s="172">
        <v>0</v>
      </c>
      <c r="Q54" s="172">
        <v>0</v>
      </c>
    </row>
    <row r="55" spans="1:17" ht="15" customHeight="1" x14ac:dyDescent="0.35">
      <c r="A55" s="17">
        <v>11</v>
      </c>
      <c r="B55" s="45"/>
      <c r="C55" s="172">
        <v>0</v>
      </c>
      <c r="D55" s="19" t="s">
        <v>61</v>
      </c>
      <c r="E55" s="172">
        <v>0</v>
      </c>
      <c r="F55" s="172">
        <v>0</v>
      </c>
      <c r="G55" s="172">
        <v>0</v>
      </c>
      <c r="H55" s="46">
        <f t="shared" si="1"/>
        <v>0</v>
      </c>
      <c r="I55" s="173"/>
      <c r="J55" s="173"/>
      <c r="K55" s="173"/>
      <c r="L55" s="173"/>
      <c r="M55" s="172">
        <v>0</v>
      </c>
      <c r="N55" s="172">
        <v>0</v>
      </c>
      <c r="O55" s="172">
        <v>0</v>
      </c>
      <c r="P55" s="172">
        <v>0</v>
      </c>
      <c r="Q55" s="172">
        <v>0</v>
      </c>
    </row>
    <row r="56" spans="1:17" ht="15" customHeight="1" x14ac:dyDescent="0.35">
      <c r="A56" s="17">
        <v>12</v>
      </c>
      <c r="B56" s="45"/>
      <c r="C56" s="172">
        <v>0</v>
      </c>
      <c r="D56" s="19" t="s">
        <v>61</v>
      </c>
      <c r="E56" s="172">
        <v>0</v>
      </c>
      <c r="F56" s="172">
        <v>0</v>
      </c>
      <c r="G56" s="172">
        <v>0</v>
      </c>
      <c r="H56" s="46">
        <f t="shared" si="1"/>
        <v>0</v>
      </c>
      <c r="I56" s="173"/>
      <c r="J56" s="173"/>
      <c r="K56" s="173"/>
      <c r="L56" s="173"/>
      <c r="M56" s="172">
        <v>0</v>
      </c>
      <c r="N56" s="172">
        <v>0</v>
      </c>
      <c r="O56" s="172">
        <v>0</v>
      </c>
      <c r="P56" s="172">
        <v>0</v>
      </c>
      <c r="Q56" s="172">
        <v>0</v>
      </c>
    </row>
    <row r="57" spans="1:17" ht="15" customHeight="1" x14ac:dyDescent="0.35">
      <c r="A57" s="17">
        <v>13</v>
      </c>
      <c r="B57" s="45"/>
      <c r="C57" s="172">
        <v>0</v>
      </c>
      <c r="D57" s="19" t="s">
        <v>61</v>
      </c>
      <c r="E57" s="172">
        <v>0</v>
      </c>
      <c r="F57" s="172">
        <v>0</v>
      </c>
      <c r="G57" s="172">
        <v>0</v>
      </c>
      <c r="H57" s="46">
        <f t="shared" si="1"/>
        <v>0</v>
      </c>
      <c r="I57" s="173"/>
      <c r="J57" s="173"/>
      <c r="K57" s="173"/>
      <c r="L57" s="173"/>
      <c r="M57" s="172">
        <v>0</v>
      </c>
      <c r="N57" s="172">
        <v>0</v>
      </c>
      <c r="O57" s="172">
        <v>0</v>
      </c>
      <c r="P57" s="172">
        <v>0</v>
      </c>
      <c r="Q57" s="172">
        <v>0</v>
      </c>
    </row>
    <row r="58" spans="1:17" ht="15" customHeight="1" x14ac:dyDescent="0.35">
      <c r="A58" s="17">
        <v>14</v>
      </c>
      <c r="B58" s="45"/>
      <c r="C58" s="172">
        <v>0</v>
      </c>
      <c r="D58" s="19" t="s">
        <v>61</v>
      </c>
      <c r="E58" s="172">
        <v>0</v>
      </c>
      <c r="F58" s="172">
        <v>0</v>
      </c>
      <c r="G58" s="172">
        <v>0</v>
      </c>
      <c r="H58" s="46">
        <f t="shared" si="1"/>
        <v>0</v>
      </c>
      <c r="I58" s="173"/>
      <c r="J58" s="173"/>
      <c r="K58" s="173"/>
      <c r="L58" s="173"/>
      <c r="M58" s="172">
        <v>0</v>
      </c>
      <c r="N58" s="172">
        <v>0</v>
      </c>
      <c r="O58" s="172">
        <v>0</v>
      </c>
      <c r="P58" s="172">
        <v>0</v>
      </c>
      <c r="Q58" s="172">
        <v>0</v>
      </c>
    </row>
    <row r="59" spans="1:17" ht="15" customHeight="1" x14ac:dyDescent="0.35">
      <c r="A59" s="17">
        <v>15</v>
      </c>
      <c r="B59" s="45"/>
      <c r="C59" s="172">
        <v>0</v>
      </c>
      <c r="D59" s="19" t="s">
        <v>61</v>
      </c>
      <c r="E59" s="172">
        <v>0</v>
      </c>
      <c r="F59" s="172">
        <v>0</v>
      </c>
      <c r="G59" s="172">
        <v>0</v>
      </c>
      <c r="H59" s="46">
        <f t="shared" si="1"/>
        <v>0</v>
      </c>
      <c r="I59" s="173"/>
      <c r="J59" s="173"/>
      <c r="K59" s="173"/>
      <c r="L59" s="173"/>
      <c r="M59" s="172">
        <v>0</v>
      </c>
      <c r="N59" s="172">
        <v>0</v>
      </c>
      <c r="O59" s="172">
        <v>0</v>
      </c>
      <c r="P59" s="172">
        <v>0</v>
      </c>
      <c r="Q59" s="172">
        <v>0</v>
      </c>
    </row>
    <row r="60" spans="1:17" ht="15" customHeight="1" x14ac:dyDescent="0.35">
      <c r="A60" s="17">
        <v>16</v>
      </c>
      <c r="B60" s="45"/>
      <c r="C60" s="172">
        <v>0</v>
      </c>
      <c r="D60" s="19" t="s">
        <v>61</v>
      </c>
      <c r="E60" s="172">
        <v>0</v>
      </c>
      <c r="F60" s="172">
        <v>0</v>
      </c>
      <c r="G60" s="172">
        <v>0</v>
      </c>
      <c r="H60" s="46">
        <f t="shared" si="1"/>
        <v>0</v>
      </c>
      <c r="I60" s="173"/>
      <c r="J60" s="173"/>
      <c r="K60" s="173"/>
      <c r="L60" s="173"/>
      <c r="M60" s="172">
        <v>0</v>
      </c>
      <c r="N60" s="172">
        <v>0</v>
      </c>
      <c r="O60" s="172">
        <v>0</v>
      </c>
      <c r="P60" s="172">
        <v>0</v>
      </c>
      <c r="Q60" s="172">
        <v>0</v>
      </c>
    </row>
    <row r="61" spans="1:17" ht="15" customHeight="1" x14ac:dyDescent="0.35">
      <c r="A61" s="17">
        <v>17</v>
      </c>
      <c r="B61" s="45"/>
      <c r="C61" s="172">
        <v>0</v>
      </c>
      <c r="D61" s="19" t="s">
        <v>61</v>
      </c>
      <c r="E61" s="172">
        <v>0</v>
      </c>
      <c r="F61" s="172">
        <v>0</v>
      </c>
      <c r="G61" s="172">
        <v>0</v>
      </c>
      <c r="H61" s="46">
        <f t="shared" si="1"/>
        <v>0</v>
      </c>
      <c r="I61" s="173"/>
      <c r="J61" s="173"/>
      <c r="K61" s="173"/>
      <c r="L61" s="173"/>
      <c r="M61" s="172">
        <v>0</v>
      </c>
      <c r="N61" s="172">
        <v>0</v>
      </c>
      <c r="O61" s="172">
        <v>0</v>
      </c>
      <c r="P61" s="172">
        <v>0</v>
      </c>
      <c r="Q61" s="172">
        <v>0</v>
      </c>
    </row>
    <row r="62" spans="1:17" ht="15" customHeight="1" x14ac:dyDescent="0.35">
      <c r="A62" s="17">
        <v>18</v>
      </c>
      <c r="B62" s="45"/>
      <c r="C62" s="172">
        <v>0</v>
      </c>
      <c r="D62" s="19" t="s">
        <v>61</v>
      </c>
      <c r="E62" s="172">
        <v>0</v>
      </c>
      <c r="F62" s="172">
        <v>0</v>
      </c>
      <c r="G62" s="172">
        <v>0</v>
      </c>
      <c r="H62" s="46">
        <f t="shared" si="1"/>
        <v>0</v>
      </c>
      <c r="I62" s="173"/>
      <c r="J62" s="173"/>
      <c r="K62" s="173"/>
      <c r="L62" s="173"/>
      <c r="M62" s="172">
        <v>0</v>
      </c>
      <c r="N62" s="172">
        <v>0</v>
      </c>
      <c r="O62" s="172">
        <v>0</v>
      </c>
      <c r="P62" s="172">
        <v>0</v>
      </c>
      <c r="Q62" s="172">
        <v>0</v>
      </c>
    </row>
    <row r="63" spans="1:17" ht="15" customHeight="1" x14ac:dyDescent="0.35">
      <c r="A63" s="17">
        <v>19</v>
      </c>
      <c r="B63" s="45"/>
      <c r="C63" s="172">
        <v>0</v>
      </c>
      <c r="D63" s="19" t="s">
        <v>61</v>
      </c>
      <c r="E63" s="172">
        <v>0</v>
      </c>
      <c r="F63" s="172">
        <v>0</v>
      </c>
      <c r="G63" s="172">
        <v>0</v>
      </c>
      <c r="H63" s="46">
        <f t="shared" si="1"/>
        <v>0</v>
      </c>
      <c r="I63" s="173"/>
      <c r="J63" s="173"/>
      <c r="K63" s="173"/>
      <c r="L63" s="173"/>
      <c r="M63" s="172">
        <v>0</v>
      </c>
      <c r="N63" s="172">
        <v>0</v>
      </c>
      <c r="O63" s="172">
        <v>0</v>
      </c>
      <c r="P63" s="172">
        <v>0</v>
      </c>
      <c r="Q63" s="172">
        <v>0</v>
      </c>
    </row>
    <row r="64" spans="1:17" ht="15" customHeight="1" x14ac:dyDescent="0.35">
      <c r="A64" s="17">
        <v>20</v>
      </c>
      <c r="B64" s="45"/>
      <c r="C64" s="172">
        <v>0</v>
      </c>
      <c r="D64" s="19" t="s">
        <v>61</v>
      </c>
      <c r="E64" s="172">
        <v>0</v>
      </c>
      <c r="F64" s="172">
        <v>0</v>
      </c>
      <c r="G64" s="172">
        <v>0</v>
      </c>
      <c r="H64" s="46">
        <f t="shared" si="1"/>
        <v>0</v>
      </c>
      <c r="I64" s="173"/>
      <c r="J64" s="173"/>
      <c r="K64" s="173"/>
      <c r="L64" s="173"/>
      <c r="M64" s="172">
        <v>0</v>
      </c>
      <c r="N64" s="172">
        <v>0</v>
      </c>
      <c r="O64" s="172">
        <v>0</v>
      </c>
      <c r="P64" s="172">
        <v>0</v>
      </c>
      <c r="Q64" s="172">
        <v>0</v>
      </c>
    </row>
    <row r="65" spans="1:17" ht="15" customHeight="1" x14ac:dyDescent="0.35">
      <c r="A65" s="17">
        <v>21</v>
      </c>
      <c r="B65" s="45"/>
      <c r="C65" s="172">
        <v>0</v>
      </c>
      <c r="D65" s="19" t="s">
        <v>61</v>
      </c>
      <c r="E65" s="172">
        <v>0</v>
      </c>
      <c r="F65" s="172">
        <v>0</v>
      </c>
      <c r="G65" s="172">
        <v>0</v>
      </c>
      <c r="H65" s="46">
        <f t="shared" si="1"/>
        <v>0</v>
      </c>
      <c r="I65" s="173"/>
      <c r="J65" s="173"/>
      <c r="K65" s="173"/>
      <c r="L65" s="173"/>
      <c r="M65" s="172">
        <v>0</v>
      </c>
      <c r="N65" s="172">
        <v>0</v>
      </c>
      <c r="O65" s="172">
        <v>0</v>
      </c>
      <c r="P65" s="172">
        <v>0</v>
      </c>
      <c r="Q65" s="172">
        <v>0</v>
      </c>
    </row>
    <row r="66" spans="1:17" ht="15" customHeight="1" x14ac:dyDescent="0.35">
      <c r="A66" s="17">
        <v>22</v>
      </c>
      <c r="B66" s="45"/>
      <c r="C66" s="172">
        <v>0</v>
      </c>
      <c r="D66" s="19" t="s">
        <v>61</v>
      </c>
      <c r="E66" s="172">
        <v>0</v>
      </c>
      <c r="F66" s="172">
        <v>0</v>
      </c>
      <c r="G66" s="172">
        <v>0</v>
      </c>
      <c r="H66" s="46">
        <f t="shared" si="1"/>
        <v>0</v>
      </c>
      <c r="I66" s="173"/>
      <c r="J66" s="173"/>
      <c r="K66" s="173"/>
      <c r="L66" s="173"/>
      <c r="M66" s="172">
        <v>0</v>
      </c>
      <c r="N66" s="172">
        <v>0</v>
      </c>
      <c r="O66" s="172">
        <v>0</v>
      </c>
      <c r="P66" s="172">
        <v>0</v>
      </c>
      <c r="Q66" s="172">
        <v>0</v>
      </c>
    </row>
    <row r="67" spans="1:17" ht="15" customHeight="1" x14ac:dyDescent="0.35">
      <c r="A67" s="17">
        <v>23</v>
      </c>
      <c r="B67" s="45"/>
      <c r="C67" s="172">
        <v>0</v>
      </c>
      <c r="D67" s="19" t="s">
        <v>61</v>
      </c>
      <c r="E67" s="172">
        <v>0</v>
      </c>
      <c r="F67" s="172">
        <v>0</v>
      </c>
      <c r="G67" s="172">
        <v>0</v>
      </c>
      <c r="H67" s="46">
        <f t="shared" si="1"/>
        <v>0</v>
      </c>
      <c r="I67" s="173"/>
      <c r="J67" s="173"/>
      <c r="K67" s="173"/>
      <c r="L67" s="173"/>
      <c r="M67" s="172">
        <v>0</v>
      </c>
      <c r="N67" s="172">
        <v>0</v>
      </c>
      <c r="O67" s="172">
        <v>0</v>
      </c>
      <c r="P67" s="172">
        <v>0</v>
      </c>
      <c r="Q67" s="172">
        <v>0</v>
      </c>
    </row>
    <row r="68" spans="1:17" ht="15" customHeight="1" x14ac:dyDescent="0.35">
      <c r="A68" s="17">
        <v>24</v>
      </c>
      <c r="B68" s="45"/>
      <c r="C68" s="172">
        <v>0</v>
      </c>
      <c r="D68" s="19" t="s">
        <v>61</v>
      </c>
      <c r="E68" s="172">
        <v>0</v>
      </c>
      <c r="F68" s="172">
        <v>0</v>
      </c>
      <c r="G68" s="172">
        <v>0</v>
      </c>
      <c r="H68" s="46">
        <f t="shared" si="1"/>
        <v>0</v>
      </c>
      <c r="I68" s="173"/>
      <c r="J68" s="173"/>
      <c r="K68" s="173"/>
      <c r="L68" s="173"/>
      <c r="M68" s="172">
        <v>0</v>
      </c>
      <c r="N68" s="172">
        <v>0</v>
      </c>
      <c r="O68" s="172">
        <v>0</v>
      </c>
      <c r="P68" s="172">
        <v>0</v>
      </c>
      <c r="Q68" s="172">
        <v>0</v>
      </c>
    </row>
    <row r="69" spans="1:17" ht="15" customHeight="1" x14ac:dyDescent="0.35">
      <c r="A69" s="17">
        <v>25</v>
      </c>
      <c r="B69" s="45"/>
      <c r="C69" s="172">
        <v>0</v>
      </c>
      <c r="D69" s="19" t="s">
        <v>61</v>
      </c>
      <c r="E69" s="172">
        <v>0</v>
      </c>
      <c r="F69" s="172">
        <v>0</v>
      </c>
      <c r="G69" s="172">
        <v>0</v>
      </c>
      <c r="H69" s="46">
        <f t="shared" si="1"/>
        <v>0</v>
      </c>
      <c r="I69" s="173"/>
      <c r="J69" s="173"/>
      <c r="K69" s="173"/>
      <c r="L69" s="173"/>
      <c r="M69" s="172">
        <v>0</v>
      </c>
      <c r="N69" s="172">
        <v>0</v>
      </c>
      <c r="O69" s="172">
        <v>0</v>
      </c>
      <c r="P69" s="172">
        <v>0</v>
      </c>
      <c r="Q69" s="172">
        <v>0</v>
      </c>
    </row>
    <row r="70" spans="1:17" ht="15" customHeight="1" x14ac:dyDescent="0.35">
      <c r="A70" s="18"/>
      <c r="B70" s="26" t="s">
        <v>54</v>
      </c>
      <c r="C70" s="21">
        <f>SUBTOTAL(109,KJA_3ASEWATUMP[Bilangan UPF Premis])</f>
        <v>0</v>
      </c>
      <c r="D70" s="21" t="s">
        <v>61</v>
      </c>
      <c r="E70" s="21">
        <f>SUBTOTAL(109,KJA_3ASEWATUMP[Bilangan Premis Aset])</f>
        <v>0</v>
      </c>
      <c r="F70" s="21">
        <f>SUBTOTAL(109,KJA_3ASEWATUMP[Lulus (Bil.) 
(a)])</f>
        <v>0</v>
      </c>
      <c r="G70" s="21">
        <f>SUBTOTAL(109,KJA_3ASEWATUMP[Diisi (Bil.)  
(b)])</f>
        <v>0</v>
      </c>
      <c r="H70" s="24">
        <f>IFERROR(KJA_3ASEWATUMP[[#Totals],[Diisi (Bil.)  
(b)]]/KJA_3ASEWATUMP[[#Totals],[Lulus (Bil.) 
(a)]],0%)</f>
        <v>0</v>
      </c>
      <c r="I70" s="24">
        <f>SUBTOTAL(101,KJA_3ASEWATUMP[% Staf UPF yang hadir latihan ])</f>
        <v>0</v>
      </c>
      <c r="J70" s="24">
        <f>SUBTOTAL(101,KJA_3ASEWATUMP[% Staf UPF yang mencapai tahap kompetensi 3 dan ke atas*
])</f>
        <v>0</v>
      </c>
      <c r="K70" s="24">
        <f>SUBTOTAL(101,KJA_3ASEWATUMP[% Pematuhan ruang/ staf UPF mengikut EPU ])</f>
        <v>0</v>
      </c>
      <c r="L70" s="24">
        <f>SUBTOTAL(101,KJA_3ASEWATUMP[% Perabot asas setiap staf UPF])</f>
        <v>0</v>
      </c>
      <c r="M70" s="21">
        <f>SUBTOTAL(109,KJA_3ASEWATUMP[Mesin fotostat (Bil.)])</f>
        <v>0</v>
      </c>
      <c r="N70" s="21">
        <f>SUBTOTAL(109,KJA_3ASEWATUMP[Telefon dan alat komunikasi  (Bil.)])</f>
        <v>0</v>
      </c>
      <c r="O70" s="21">
        <f>SUBTOTAL(109,KJA_3ASEWATUMP[Komputer (Bil.)])</f>
        <v>0</v>
      </c>
      <c r="P70" s="21">
        <f>SUBTOTAL(109,KJA_3ASEWATUMP[Alat pemeriksaan dan pengujian (Bil.)])</f>
        <v>0</v>
      </c>
      <c r="Q70" s="21">
        <f>SUBTOTAL(109,KJA_3ASEWATUMP[Kenderaan (Bil.)])</f>
        <v>0</v>
      </c>
    </row>
  </sheetData>
  <mergeCells count="18">
    <mergeCell ref="B8:B9"/>
    <mergeCell ref="B42:B43"/>
    <mergeCell ref="C42:E42"/>
    <mergeCell ref="F42:J42"/>
    <mergeCell ref="K42:Q42"/>
    <mergeCell ref="F43:H43"/>
    <mergeCell ref="O9:Q9"/>
    <mergeCell ref="K8:Q8"/>
    <mergeCell ref="F9:H9"/>
    <mergeCell ref="I9:J9"/>
    <mergeCell ref="K9:N9"/>
    <mergeCell ref="C8:E8"/>
    <mergeCell ref="F8:J8"/>
    <mergeCell ref="C3:H3"/>
    <mergeCell ref="I43:J43"/>
    <mergeCell ref="K43:N43"/>
    <mergeCell ref="C7:Q7"/>
    <mergeCell ref="O43:Q43"/>
  </mergeCells>
  <phoneticPr fontId="42" type="noConversion"/>
  <dataValidations count="3">
    <dataValidation allowBlank="1" showInputMessage="1" showErrorMessage="1" errorTitle="PERHATIAN" error="BAHAGIAN INI ADALAH 'AUTO-CALCULATED'  TIDAK PERLU DIISI" promptTitle="PERHATIAN" prompt="BAHAGIAN INI ADALAH 'AUTO-CALCULATED'  TIDAK PERLU DIISI" sqref="H11:H35 H45:H69" xr:uid="{FFFEFE87-4F72-42D1-90E4-147871C53CC1}"/>
    <dataValidation type="decimal" allowBlank="1" showInputMessage="1" showErrorMessage="1" promptTitle="PERHATIAN" prompt="SILA MASUKKAN NOMBOR 0 HINGGA 100 SAHAJA" sqref="I11:L35 I45:L69" xr:uid="{2EF84938-24C5-4A35-BC1E-DBD1881D146C}">
      <formula1>0</formula1>
      <formula2>1</formula2>
    </dataValidation>
    <dataValidation showInputMessage="1" showErrorMessage="1" prompt="M-MILIKAN_x000a_S/T -SEWA/ TUMPANG" sqref="D11:D35 D45:D69" xr:uid="{4DF4793B-378A-419D-A06C-DFC4E79D0892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2" orientation="landscape" r:id="rId1"/>
  <headerFooter>
    <oddHeader>&amp;C&amp;"-,Bold"&amp;14LAPORAN KESEDIAAN SUMBER PENGURUSAN ASET TAK ALIH
&amp;"Arial Narrow,Regular"&amp;10(Peringkat Daerah/ Negeri/ Wilayah/ Jabatan/ Agensi/ Kementerian)&amp;R&amp;"-,Bold"&amp;14JKR.PATA-3A</oddHeader>
    <oddFooter>&amp;L&amp;G&amp;C&amp;A
Page &amp;P&amp;R&amp;G</oddFooter>
  </headerFooter>
  <rowBreaks count="2" manualBreakCount="2">
    <brk id="38" max="16" man="1"/>
    <brk id="71" max="16383" man="1"/>
  </rowBreaks>
  <legacyDrawingHF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4"/>
  </sheetPr>
  <dimension ref="A1:AZ69"/>
  <sheetViews>
    <sheetView showGridLines="0" view="pageBreakPreview" topLeftCell="A57" zoomScale="60" zoomScaleNormal="70" zoomScalePageLayoutView="40" workbookViewId="0">
      <selection activeCell="B63" sqref="B63"/>
    </sheetView>
  </sheetViews>
  <sheetFormatPr defaultRowHeight="14.5" x14ac:dyDescent="0.35"/>
  <cols>
    <col min="1" max="1" width="6.36328125" customWidth="1"/>
    <col min="2" max="2" width="64.453125" customWidth="1"/>
    <col min="3" max="3" width="9.7265625" customWidth="1"/>
    <col min="4" max="4" width="10.453125" customWidth="1"/>
    <col min="5" max="5" width="7" customWidth="1"/>
    <col min="6" max="6" width="13.453125" customWidth="1"/>
    <col min="7" max="7" width="9.08984375" customWidth="1"/>
    <col min="8" max="9" width="6.90625" customWidth="1"/>
    <col min="10" max="10" width="7.90625" customWidth="1"/>
    <col min="11" max="11" width="12.1796875" style="1" customWidth="1"/>
    <col min="12" max="12" width="20.81640625" style="1" customWidth="1"/>
    <col min="13" max="13" width="14.6328125" customWidth="1"/>
    <col min="14" max="14" width="7.54296875" customWidth="1"/>
    <col min="15" max="16" width="11.6328125" customWidth="1"/>
    <col min="17" max="17" width="6.54296875" customWidth="1"/>
    <col min="18" max="20" width="26.81640625" customWidth="1"/>
    <col min="21" max="21" width="8" customWidth="1"/>
    <col min="22" max="23" width="11.6328125" customWidth="1"/>
    <col min="24" max="24" width="6.54296875" customWidth="1"/>
    <col min="25" max="27" width="26.81640625" customWidth="1"/>
    <col min="28" max="28" width="8" customWidth="1"/>
    <col min="29" max="30" width="11.6328125" customWidth="1"/>
    <col min="31" max="31" width="6.54296875" customWidth="1"/>
    <col min="32" max="34" width="26.81640625" customWidth="1"/>
    <col min="35" max="35" width="8" customWidth="1"/>
    <col min="36" max="37" width="11.6328125" customWidth="1"/>
    <col min="38" max="38" width="6.54296875" customWidth="1"/>
    <col min="39" max="41" width="26.81640625" customWidth="1"/>
    <col min="42" max="42" width="8" customWidth="1"/>
    <col min="43" max="43" width="1.1796875" customWidth="1"/>
    <col min="44" max="44" width="12.54296875" bestFit="1" customWidth="1"/>
    <col min="262" max="262" width="3.54296875" customWidth="1"/>
    <col min="263" max="263" width="21.54296875" customWidth="1"/>
    <col min="264" max="272" width="5.54296875" customWidth="1"/>
    <col min="273" max="273" width="6.26953125" customWidth="1"/>
    <col min="274" max="298" width="5.7265625" customWidth="1"/>
    <col min="518" max="518" width="3.54296875" customWidth="1"/>
    <col min="519" max="519" width="21.54296875" customWidth="1"/>
    <col min="520" max="528" width="5.54296875" customWidth="1"/>
    <col min="529" max="529" width="6.26953125" customWidth="1"/>
    <col min="530" max="554" width="5.7265625" customWidth="1"/>
    <col min="774" max="774" width="3.54296875" customWidth="1"/>
    <col min="775" max="775" width="21.54296875" customWidth="1"/>
    <col min="776" max="784" width="5.54296875" customWidth="1"/>
    <col min="785" max="785" width="6.26953125" customWidth="1"/>
    <col min="786" max="810" width="5.7265625" customWidth="1"/>
    <col min="1030" max="1030" width="3.54296875" customWidth="1"/>
    <col min="1031" max="1031" width="21.54296875" customWidth="1"/>
    <col min="1032" max="1040" width="5.54296875" customWidth="1"/>
    <col min="1041" max="1041" width="6.26953125" customWidth="1"/>
    <col min="1042" max="1066" width="5.7265625" customWidth="1"/>
    <col min="1286" max="1286" width="3.54296875" customWidth="1"/>
    <col min="1287" max="1287" width="21.54296875" customWidth="1"/>
    <col min="1288" max="1296" width="5.54296875" customWidth="1"/>
    <col min="1297" max="1297" width="6.26953125" customWidth="1"/>
    <col min="1298" max="1322" width="5.7265625" customWidth="1"/>
    <col min="1542" max="1542" width="3.54296875" customWidth="1"/>
    <col min="1543" max="1543" width="21.54296875" customWidth="1"/>
    <col min="1544" max="1552" width="5.54296875" customWidth="1"/>
    <col min="1553" max="1553" width="6.26953125" customWidth="1"/>
    <col min="1554" max="1578" width="5.7265625" customWidth="1"/>
    <col min="1798" max="1798" width="3.54296875" customWidth="1"/>
    <col min="1799" max="1799" width="21.54296875" customWidth="1"/>
    <col min="1800" max="1808" width="5.54296875" customWidth="1"/>
    <col min="1809" max="1809" width="6.26953125" customWidth="1"/>
    <col min="1810" max="1834" width="5.7265625" customWidth="1"/>
    <col min="2054" max="2054" width="3.54296875" customWidth="1"/>
    <col min="2055" max="2055" width="21.54296875" customWidth="1"/>
    <col min="2056" max="2064" width="5.54296875" customWidth="1"/>
    <col min="2065" max="2065" width="6.26953125" customWidth="1"/>
    <col min="2066" max="2090" width="5.7265625" customWidth="1"/>
    <col min="2310" max="2310" width="3.54296875" customWidth="1"/>
    <col min="2311" max="2311" width="21.54296875" customWidth="1"/>
    <col min="2312" max="2320" width="5.54296875" customWidth="1"/>
    <col min="2321" max="2321" width="6.26953125" customWidth="1"/>
    <col min="2322" max="2346" width="5.7265625" customWidth="1"/>
    <col min="2566" max="2566" width="3.54296875" customWidth="1"/>
    <col min="2567" max="2567" width="21.54296875" customWidth="1"/>
    <col min="2568" max="2576" width="5.54296875" customWidth="1"/>
    <col min="2577" max="2577" width="6.26953125" customWidth="1"/>
    <col min="2578" max="2602" width="5.7265625" customWidth="1"/>
    <col min="2822" max="2822" width="3.54296875" customWidth="1"/>
    <col min="2823" max="2823" width="21.54296875" customWidth="1"/>
    <col min="2824" max="2832" width="5.54296875" customWidth="1"/>
    <col min="2833" max="2833" width="6.26953125" customWidth="1"/>
    <col min="2834" max="2858" width="5.7265625" customWidth="1"/>
    <col min="3078" max="3078" width="3.54296875" customWidth="1"/>
    <col min="3079" max="3079" width="21.54296875" customWidth="1"/>
    <col min="3080" max="3088" width="5.54296875" customWidth="1"/>
    <col min="3089" max="3089" width="6.26953125" customWidth="1"/>
    <col min="3090" max="3114" width="5.7265625" customWidth="1"/>
    <col min="3334" max="3334" width="3.54296875" customWidth="1"/>
    <col min="3335" max="3335" width="21.54296875" customWidth="1"/>
    <col min="3336" max="3344" width="5.54296875" customWidth="1"/>
    <col min="3345" max="3345" width="6.26953125" customWidth="1"/>
    <col min="3346" max="3370" width="5.7265625" customWidth="1"/>
    <col min="3590" max="3590" width="3.54296875" customWidth="1"/>
    <col min="3591" max="3591" width="21.54296875" customWidth="1"/>
    <col min="3592" max="3600" width="5.54296875" customWidth="1"/>
    <col min="3601" max="3601" width="6.26953125" customWidth="1"/>
    <col min="3602" max="3626" width="5.7265625" customWidth="1"/>
    <col min="3846" max="3846" width="3.54296875" customWidth="1"/>
    <col min="3847" max="3847" width="21.54296875" customWidth="1"/>
    <col min="3848" max="3856" width="5.54296875" customWidth="1"/>
    <col min="3857" max="3857" width="6.26953125" customWidth="1"/>
    <col min="3858" max="3882" width="5.7265625" customWidth="1"/>
    <col min="4102" max="4102" width="3.54296875" customWidth="1"/>
    <col min="4103" max="4103" width="21.54296875" customWidth="1"/>
    <col min="4104" max="4112" width="5.54296875" customWidth="1"/>
    <col min="4113" max="4113" width="6.26953125" customWidth="1"/>
    <col min="4114" max="4138" width="5.7265625" customWidth="1"/>
    <col min="4358" max="4358" width="3.54296875" customWidth="1"/>
    <col min="4359" max="4359" width="21.54296875" customWidth="1"/>
    <col min="4360" max="4368" width="5.54296875" customWidth="1"/>
    <col min="4369" max="4369" width="6.26953125" customWidth="1"/>
    <col min="4370" max="4394" width="5.7265625" customWidth="1"/>
    <col min="4614" max="4614" width="3.54296875" customWidth="1"/>
    <col min="4615" max="4615" width="21.54296875" customWidth="1"/>
    <col min="4616" max="4624" width="5.54296875" customWidth="1"/>
    <col min="4625" max="4625" width="6.26953125" customWidth="1"/>
    <col min="4626" max="4650" width="5.7265625" customWidth="1"/>
    <col min="4870" max="4870" width="3.54296875" customWidth="1"/>
    <col min="4871" max="4871" width="21.54296875" customWidth="1"/>
    <col min="4872" max="4880" width="5.54296875" customWidth="1"/>
    <col min="4881" max="4881" width="6.26953125" customWidth="1"/>
    <col min="4882" max="4906" width="5.7265625" customWidth="1"/>
    <col min="5126" max="5126" width="3.54296875" customWidth="1"/>
    <col min="5127" max="5127" width="21.54296875" customWidth="1"/>
    <col min="5128" max="5136" width="5.54296875" customWidth="1"/>
    <col min="5137" max="5137" width="6.26953125" customWidth="1"/>
    <col min="5138" max="5162" width="5.7265625" customWidth="1"/>
    <col min="5382" max="5382" width="3.54296875" customWidth="1"/>
    <col min="5383" max="5383" width="21.54296875" customWidth="1"/>
    <col min="5384" max="5392" width="5.54296875" customWidth="1"/>
    <col min="5393" max="5393" width="6.26953125" customWidth="1"/>
    <col min="5394" max="5418" width="5.7265625" customWidth="1"/>
    <col min="5638" max="5638" width="3.54296875" customWidth="1"/>
    <col min="5639" max="5639" width="21.54296875" customWidth="1"/>
    <col min="5640" max="5648" width="5.54296875" customWidth="1"/>
    <col min="5649" max="5649" width="6.26953125" customWidth="1"/>
    <col min="5650" max="5674" width="5.7265625" customWidth="1"/>
    <col min="5894" max="5894" width="3.54296875" customWidth="1"/>
    <col min="5895" max="5895" width="21.54296875" customWidth="1"/>
    <col min="5896" max="5904" width="5.54296875" customWidth="1"/>
    <col min="5905" max="5905" width="6.26953125" customWidth="1"/>
    <col min="5906" max="5930" width="5.7265625" customWidth="1"/>
    <col min="6150" max="6150" width="3.54296875" customWidth="1"/>
    <col min="6151" max="6151" width="21.54296875" customWidth="1"/>
    <col min="6152" max="6160" width="5.54296875" customWidth="1"/>
    <col min="6161" max="6161" width="6.26953125" customWidth="1"/>
    <col min="6162" max="6186" width="5.7265625" customWidth="1"/>
    <col min="6406" max="6406" width="3.54296875" customWidth="1"/>
    <col min="6407" max="6407" width="21.54296875" customWidth="1"/>
    <col min="6408" max="6416" width="5.54296875" customWidth="1"/>
    <col min="6417" max="6417" width="6.26953125" customWidth="1"/>
    <col min="6418" max="6442" width="5.7265625" customWidth="1"/>
    <col min="6662" max="6662" width="3.54296875" customWidth="1"/>
    <col min="6663" max="6663" width="21.54296875" customWidth="1"/>
    <col min="6664" max="6672" width="5.54296875" customWidth="1"/>
    <col min="6673" max="6673" width="6.26953125" customWidth="1"/>
    <col min="6674" max="6698" width="5.7265625" customWidth="1"/>
    <col min="6918" max="6918" width="3.54296875" customWidth="1"/>
    <col min="6919" max="6919" width="21.54296875" customWidth="1"/>
    <col min="6920" max="6928" width="5.54296875" customWidth="1"/>
    <col min="6929" max="6929" width="6.26953125" customWidth="1"/>
    <col min="6930" max="6954" width="5.7265625" customWidth="1"/>
    <col min="7174" max="7174" width="3.54296875" customWidth="1"/>
    <col min="7175" max="7175" width="21.54296875" customWidth="1"/>
    <col min="7176" max="7184" width="5.54296875" customWidth="1"/>
    <col min="7185" max="7185" width="6.26953125" customWidth="1"/>
    <col min="7186" max="7210" width="5.7265625" customWidth="1"/>
    <col min="7430" max="7430" width="3.54296875" customWidth="1"/>
    <col min="7431" max="7431" width="21.54296875" customWidth="1"/>
    <col min="7432" max="7440" width="5.54296875" customWidth="1"/>
    <col min="7441" max="7441" width="6.26953125" customWidth="1"/>
    <col min="7442" max="7466" width="5.7265625" customWidth="1"/>
    <col min="7686" max="7686" width="3.54296875" customWidth="1"/>
    <col min="7687" max="7687" width="21.54296875" customWidth="1"/>
    <col min="7688" max="7696" width="5.54296875" customWidth="1"/>
    <col min="7697" max="7697" width="6.26953125" customWidth="1"/>
    <col min="7698" max="7722" width="5.7265625" customWidth="1"/>
    <col min="7942" max="7942" width="3.54296875" customWidth="1"/>
    <col min="7943" max="7943" width="21.54296875" customWidth="1"/>
    <col min="7944" max="7952" width="5.54296875" customWidth="1"/>
    <col min="7953" max="7953" width="6.26953125" customWidth="1"/>
    <col min="7954" max="7978" width="5.7265625" customWidth="1"/>
    <col min="8198" max="8198" width="3.54296875" customWidth="1"/>
    <col min="8199" max="8199" width="21.54296875" customWidth="1"/>
    <col min="8200" max="8208" width="5.54296875" customWidth="1"/>
    <col min="8209" max="8209" width="6.26953125" customWidth="1"/>
    <col min="8210" max="8234" width="5.7265625" customWidth="1"/>
    <col min="8454" max="8454" width="3.54296875" customWidth="1"/>
    <col min="8455" max="8455" width="21.54296875" customWidth="1"/>
    <col min="8456" max="8464" width="5.54296875" customWidth="1"/>
    <col min="8465" max="8465" width="6.26953125" customWidth="1"/>
    <col min="8466" max="8490" width="5.7265625" customWidth="1"/>
    <col min="8710" max="8710" width="3.54296875" customWidth="1"/>
    <col min="8711" max="8711" width="21.54296875" customWidth="1"/>
    <col min="8712" max="8720" width="5.54296875" customWidth="1"/>
    <col min="8721" max="8721" width="6.26953125" customWidth="1"/>
    <col min="8722" max="8746" width="5.7265625" customWidth="1"/>
    <col min="8966" max="8966" width="3.54296875" customWidth="1"/>
    <col min="8967" max="8967" width="21.54296875" customWidth="1"/>
    <col min="8968" max="8976" width="5.54296875" customWidth="1"/>
    <col min="8977" max="8977" width="6.26953125" customWidth="1"/>
    <col min="8978" max="9002" width="5.7265625" customWidth="1"/>
    <col min="9222" max="9222" width="3.54296875" customWidth="1"/>
    <col min="9223" max="9223" width="21.54296875" customWidth="1"/>
    <col min="9224" max="9232" width="5.54296875" customWidth="1"/>
    <col min="9233" max="9233" width="6.26953125" customWidth="1"/>
    <col min="9234" max="9258" width="5.7265625" customWidth="1"/>
    <col min="9478" max="9478" width="3.54296875" customWidth="1"/>
    <col min="9479" max="9479" width="21.54296875" customWidth="1"/>
    <col min="9480" max="9488" width="5.54296875" customWidth="1"/>
    <col min="9489" max="9489" width="6.26953125" customWidth="1"/>
    <col min="9490" max="9514" width="5.7265625" customWidth="1"/>
    <col min="9734" max="9734" width="3.54296875" customWidth="1"/>
    <col min="9735" max="9735" width="21.54296875" customWidth="1"/>
    <col min="9736" max="9744" width="5.54296875" customWidth="1"/>
    <col min="9745" max="9745" width="6.26953125" customWidth="1"/>
    <col min="9746" max="9770" width="5.7265625" customWidth="1"/>
    <col min="9990" max="9990" width="3.54296875" customWidth="1"/>
    <col min="9991" max="9991" width="21.54296875" customWidth="1"/>
    <col min="9992" max="10000" width="5.54296875" customWidth="1"/>
    <col min="10001" max="10001" width="6.26953125" customWidth="1"/>
    <col min="10002" max="10026" width="5.7265625" customWidth="1"/>
    <col min="10246" max="10246" width="3.54296875" customWidth="1"/>
    <col min="10247" max="10247" width="21.54296875" customWidth="1"/>
    <col min="10248" max="10256" width="5.54296875" customWidth="1"/>
    <col min="10257" max="10257" width="6.26953125" customWidth="1"/>
    <col min="10258" max="10282" width="5.7265625" customWidth="1"/>
    <col min="10502" max="10502" width="3.54296875" customWidth="1"/>
    <col min="10503" max="10503" width="21.54296875" customWidth="1"/>
    <col min="10504" max="10512" width="5.54296875" customWidth="1"/>
    <col min="10513" max="10513" width="6.26953125" customWidth="1"/>
    <col min="10514" max="10538" width="5.7265625" customWidth="1"/>
    <col min="10758" max="10758" width="3.54296875" customWidth="1"/>
    <col min="10759" max="10759" width="21.54296875" customWidth="1"/>
    <col min="10760" max="10768" width="5.54296875" customWidth="1"/>
    <col min="10769" max="10769" width="6.26953125" customWidth="1"/>
    <col min="10770" max="10794" width="5.7265625" customWidth="1"/>
    <col min="11014" max="11014" width="3.54296875" customWidth="1"/>
    <col min="11015" max="11015" width="21.54296875" customWidth="1"/>
    <col min="11016" max="11024" width="5.54296875" customWidth="1"/>
    <col min="11025" max="11025" width="6.26953125" customWidth="1"/>
    <col min="11026" max="11050" width="5.7265625" customWidth="1"/>
    <col min="11270" max="11270" width="3.54296875" customWidth="1"/>
    <col min="11271" max="11271" width="21.54296875" customWidth="1"/>
    <col min="11272" max="11280" width="5.54296875" customWidth="1"/>
    <col min="11281" max="11281" width="6.26953125" customWidth="1"/>
    <col min="11282" max="11306" width="5.7265625" customWidth="1"/>
    <col min="11526" max="11526" width="3.54296875" customWidth="1"/>
    <col min="11527" max="11527" width="21.54296875" customWidth="1"/>
    <col min="11528" max="11536" width="5.54296875" customWidth="1"/>
    <col min="11537" max="11537" width="6.26953125" customWidth="1"/>
    <col min="11538" max="11562" width="5.7265625" customWidth="1"/>
    <col min="11782" max="11782" width="3.54296875" customWidth="1"/>
    <col min="11783" max="11783" width="21.54296875" customWidth="1"/>
    <col min="11784" max="11792" width="5.54296875" customWidth="1"/>
    <col min="11793" max="11793" width="6.26953125" customWidth="1"/>
    <col min="11794" max="11818" width="5.7265625" customWidth="1"/>
    <col min="12038" max="12038" width="3.54296875" customWidth="1"/>
    <col min="12039" max="12039" width="21.54296875" customWidth="1"/>
    <col min="12040" max="12048" width="5.54296875" customWidth="1"/>
    <col min="12049" max="12049" width="6.26953125" customWidth="1"/>
    <col min="12050" max="12074" width="5.7265625" customWidth="1"/>
    <col min="12294" max="12294" width="3.54296875" customWidth="1"/>
    <col min="12295" max="12295" width="21.54296875" customWidth="1"/>
    <col min="12296" max="12304" width="5.54296875" customWidth="1"/>
    <col min="12305" max="12305" width="6.26953125" customWidth="1"/>
    <col min="12306" max="12330" width="5.7265625" customWidth="1"/>
    <col min="12550" max="12550" width="3.54296875" customWidth="1"/>
    <col min="12551" max="12551" width="21.54296875" customWidth="1"/>
    <col min="12552" max="12560" width="5.54296875" customWidth="1"/>
    <col min="12561" max="12561" width="6.26953125" customWidth="1"/>
    <col min="12562" max="12586" width="5.7265625" customWidth="1"/>
    <col min="12806" max="12806" width="3.54296875" customWidth="1"/>
    <col min="12807" max="12807" width="21.54296875" customWidth="1"/>
    <col min="12808" max="12816" width="5.54296875" customWidth="1"/>
    <col min="12817" max="12817" width="6.26953125" customWidth="1"/>
    <col min="12818" max="12842" width="5.7265625" customWidth="1"/>
    <col min="13062" max="13062" width="3.54296875" customWidth="1"/>
    <col min="13063" max="13063" width="21.54296875" customWidth="1"/>
    <col min="13064" max="13072" width="5.54296875" customWidth="1"/>
    <col min="13073" max="13073" width="6.26953125" customWidth="1"/>
    <col min="13074" max="13098" width="5.7265625" customWidth="1"/>
    <col min="13318" max="13318" width="3.54296875" customWidth="1"/>
    <col min="13319" max="13319" width="21.54296875" customWidth="1"/>
    <col min="13320" max="13328" width="5.54296875" customWidth="1"/>
    <col min="13329" max="13329" width="6.26953125" customWidth="1"/>
    <col min="13330" max="13354" width="5.7265625" customWidth="1"/>
    <col min="13574" max="13574" width="3.54296875" customWidth="1"/>
    <col min="13575" max="13575" width="21.54296875" customWidth="1"/>
    <col min="13576" max="13584" width="5.54296875" customWidth="1"/>
    <col min="13585" max="13585" width="6.26953125" customWidth="1"/>
    <col min="13586" max="13610" width="5.7265625" customWidth="1"/>
    <col min="13830" max="13830" width="3.54296875" customWidth="1"/>
    <col min="13831" max="13831" width="21.54296875" customWidth="1"/>
    <col min="13832" max="13840" width="5.54296875" customWidth="1"/>
    <col min="13841" max="13841" width="6.26953125" customWidth="1"/>
    <col min="13842" max="13866" width="5.7265625" customWidth="1"/>
    <col min="14086" max="14086" width="3.54296875" customWidth="1"/>
    <col min="14087" max="14087" width="21.54296875" customWidth="1"/>
    <col min="14088" max="14096" width="5.54296875" customWidth="1"/>
    <col min="14097" max="14097" width="6.26953125" customWidth="1"/>
    <col min="14098" max="14122" width="5.7265625" customWidth="1"/>
    <col min="14342" max="14342" width="3.54296875" customWidth="1"/>
    <col min="14343" max="14343" width="21.54296875" customWidth="1"/>
    <col min="14344" max="14352" width="5.54296875" customWidth="1"/>
    <col min="14353" max="14353" width="6.26953125" customWidth="1"/>
    <col min="14354" max="14378" width="5.7265625" customWidth="1"/>
    <col min="14598" max="14598" width="3.54296875" customWidth="1"/>
    <col min="14599" max="14599" width="21.54296875" customWidth="1"/>
    <col min="14600" max="14608" width="5.54296875" customWidth="1"/>
    <col min="14609" max="14609" width="6.26953125" customWidth="1"/>
    <col min="14610" max="14634" width="5.7265625" customWidth="1"/>
    <col min="14854" max="14854" width="3.54296875" customWidth="1"/>
    <col min="14855" max="14855" width="21.54296875" customWidth="1"/>
    <col min="14856" max="14864" width="5.54296875" customWidth="1"/>
    <col min="14865" max="14865" width="6.26953125" customWidth="1"/>
    <col min="14866" max="14890" width="5.7265625" customWidth="1"/>
    <col min="15110" max="15110" width="3.54296875" customWidth="1"/>
    <col min="15111" max="15111" width="21.54296875" customWidth="1"/>
    <col min="15112" max="15120" width="5.54296875" customWidth="1"/>
    <col min="15121" max="15121" width="6.26953125" customWidth="1"/>
    <col min="15122" max="15146" width="5.7265625" customWidth="1"/>
    <col min="15366" max="15366" width="3.54296875" customWidth="1"/>
    <col min="15367" max="15367" width="21.54296875" customWidth="1"/>
    <col min="15368" max="15376" width="5.54296875" customWidth="1"/>
    <col min="15377" max="15377" width="6.26953125" customWidth="1"/>
    <col min="15378" max="15402" width="5.7265625" customWidth="1"/>
    <col min="15622" max="15622" width="3.54296875" customWidth="1"/>
    <col min="15623" max="15623" width="21.54296875" customWidth="1"/>
    <col min="15624" max="15632" width="5.54296875" customWidth="1"/>
    <col min="15633" max="15633" width="6.26953125" customWidth="1"/>
    <col min="15634" max="15658" width="5.7265625" customWidth="1"/>
    <col min="15878" max="15878" width="3.54296875" customWidth="1"/>
    <col min="15879" max="15879" width="21.54296875" customWidth="1"/>
    <col min="15880" max="15888" width="5.54296875" customWidth="1"/>
    <col min="15889" max="15889" width="6.26953125" customWidth="1"/>
    <col min="15890" max="15914" width="5.7265625" customWidth="1"/>
    <col min="16134" max="16134" width="3.54296875" customWidth="1"/>
    <col min="16135" max="16135" width="21.54296875" customWidth="1"/>
    <col min="16136" max="16144" width="5.54296875" customWidth="1"/>
    <col min="16145" max="16145" width="6.26953125" customWidth="1"/>
    <col min="16146" max="16170" width="5.7265625" customWidth="1"/>
  </cols>
  <sheetData>
    <row r="1" spans="1:52" s="2" customFormat="1" ht="21" customHeight="1" x14ac:dyDescent="0.3">
      <c r="A1" s="10"/>
      <c r="B1" s="81"/>
      <c r="C1" s="82" t="s">
        <v>75</v>
      </c>
      <c r="D1" s="149" t="str">
        <f>'MUKA HADAPAN'!$D$3</f>
        <v>Sila pilih</v>
      </c>
      <c r="E1" s="83"/>
      <c r="F1" s="84"/>
      <c r="G1" s="84"/>
      <c r="H1" s="84"/>
      <c r="I1" s="85" t="s">
        <v>76</v>
      </c>
      <c r="J1" s="84"/>
      <c r="K1" s="169" t="str">
        <f>'MUKA HADAPAN'!$D$4</f>
        <v>Sila kemaskini</v>
      </c>
      <c r="L1" s="4"/>
      <c r="M1" s="84"/>
      <c r="N1" s="84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</row>
    <row r="2" spans="1:52" s="2" customFormat="1" ht="15" customHeight="1" x14ac:dyDescent="0.35">
      <c r="A2" s="10"/>
      <c r="B2" s="81"/>
      <c r="C2" s="82"/>
      <c r="D2" s="86"/>
      <c r="E2" s="84"/>
      <c r="F2" s="87"/>
      <c r="G2" s="87"/>
      <c r="H2" s="84"/>
      <c r="I2" s="85"/>
      <c r="J2" s="84"/>
      <c r="K2" s="88"/>
      <c r="L2" s="4"/>
      <c r="M2" s="84"/>
      <c r="N2" s="84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42"/>
      <c r="AO2" s="6" t="s">
        <v>192</v>
      </c>
      <c r="AP2" s="10"/>
    </row>
    <row r="3" spans="1:52" s="6" customFormat="1" ht="30" customHeight="1" x14ac:dyDescent="0.35">
      <c r="B3" s="89"/>
      <c r="C3" s="89" t="s">
        <v>77</v>
      </c>
      <c r="D3" s="84"/>
      <c r="E3" s="291" t="str">
        <f>'MUKA HADAPAN'!$D$5</f>
        <v>Sila Pilih</v>
      </c>
      <c r="F3" s="291"/>
      <c r="G3" s="291"/>
      <c r="H3" s="291"/>
      <c r="I3" s="291"/>
      <c r="J3" s="89" t="s">
        <v>79</v>
      </c>
      <c r="K3" s="4"/>
      <c r="L3" s="150" t="str">
        <f>'MUKA HADAPAN'!$D$6</f>
        <v>Sila kemaskini</v>
      </c>
      <c r="M3" s="84"/>
      <c r="N3" s="83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1:52" s="6" customFormat="1" ht="15" customHeight="1" x14ac:dyDescent="0.35">
      <c r="B4" s="89"/>
      <c r="C4" s="89" t="s">
        <v>78</v>
      </c>
      <c r="D4" s="84"/>
      <c r="E4" s="150" t="str">
        <f>'MUKA HADAPAN'!$D$7</f>
        <v>Sila kemaskini</v>
      </c>
      <c r="F4" s="87"/>
      <c r="G4" s="90"/>
      <c r="H4" s="84"/>
      <c r="I4" s="89"/>
      <c r="J4" s="89" t="s">
        <v>80</v>
      </c>
      <c r="K4" s="4"/>
      <c r="L4" s="150" t="str">
        <f>'MUKA HADAPAN'!$D$8</f>
        <v>Sila kemaskini</v>
      </c>
      <c r="M4" s="90"/>
      <c r="N4" s="9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3"/>
      <c r="AR4" s="3"/>
      <c r="AS4" s="3"/>
      <c r="AT4" s="3"/>
      <c r="AU4" s="3"/>
      <c r="AV4" s="3"/>
      <c r="AW4" s="3"/>
      <c r="AX4" s="3"/>
      <c r="AY4" s="3"/>
      <c r="AZ4" s="3"/>
    </row>
    <row r="5" spans="1:52" s="6" customFormat="1" ht="15" customHeight="1" x14ac:dyDescent="0.4">
      <c r="B5" s="65"/>
      <c r="C5" s="10"/>
      <c r="D5" s="10"/>
      <c r="E5" s="181"/>
      <c r="F5" s="181"/>
      <c r="G5" s="10"/>
      <c r="H5" s="10"/>
      <c r="I5" s="10"/>
      <c r="J5" s="10"/>
      <c r="K5" s="37"/>
      <c r="L5" s="37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3"/>
      <c r="AR5" s="3"/>
      <c r="AS5" s="3"/>
      <c r="AT5" s="3"/>
      <c r="AU5" s="3"/>
      <c r="AV5" s="3"/>
      <c r="AW5" s="3"/>
      <c r="AX5" s="3"/>
      <c r="AY5" s="3"/>
      <c r="AZ5" s="3"/>
    </row>
    <row r="6" spans="1:52" s="6" customFormat="1" ht="15" customHeight="1" x14ac:dyDescent="0.4">
      <c r="B6" s="65"/>
      <c r="C6" s="91"/>
      <c r="D6" s="91"/>
      <c r="E6" s="91"/>
      <c r="F6" s="91"/>
      <c r="G6" s="10"/>
      <c r="H6" s="10"/>
      <c r="I6" s="10"/>
      <c r="J6" s="10"/>
      <c r="K6" s="37"/>
      <c r="L6" s="37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1:52" s="6" customFormat="1" ht="15" customHeight="1" x14ac:dyDescent="0.35">
      <c r="A7" s="38"/>
      <c r="B7" s="38"/>
      <c r="C7" s="287" t="s">
        <v>43</v>
      </c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9"/>
      <c r="O7" s="287" t="s">
        <v>43</v>
      </c>
      <c r="P7" s="288"/>
      <c r="Q7" s="288"/>
      <c r="R7" s="288"/>
      <c r="S7" s="288"/>
      <c r="T7" s="288"/>
      <c r="U7" s="289"/>
      <c r="V7" s="287" t="s">
        <v>43</v>
      </c>
      <c r="W7" s="288"/>
      <c r="X7" s="288"/>
      <c r="Y7" s="288"/>
      <c r="Z7" s="288"/>
      <c r="AA7" s="288"/>
      <c r="AB7" s="289"/>
      <c r="AC7" s="287" t="s">
        <v>43</v>
      </c>
      <c r="AD7" s="288"/>
      <c r="AE7" s="288"/>
      <c r="AF7" s="288"/>
      <c r="AG7" s="288"/>
      <c r="AH7" s="288"/>
      <c r="AI7" s="289"/>
      <c r="AJ7" s="287" t="s">
        <v>43</v>
      </c>
      <c r="AK7" s="288"/>
      <c r="AL7" s="288"/>
      <c r="AM7" s="288"/>
      <c r="AN7" s="288"/>
      <c r="AO7" s="288"/>
      <c r="AP7" s="289"/>
      <c r="AQ7" s="3"/>
      <c r="AR7" s="3"/>
      <c r="AS7" s="3"/>
      <c r="AT7" s="3"/>
      <c r="AU7" s="3"/>
      <c r="AV7" s="3"/>
      <c r="AW7" s="3"/>
      <c r="AX7" s="3"/>
      <c r="AY7" s="3"/>
      <c r="AZ7" s="3"/>
    </row>
    <row r="8" spans="1:52" s="4" customFormat="1" ht="25" customHeight="1" x14ac:dyDescent="0.35">
      <c r="A8" s="59"/>
      <c r="B8" s="260" t="s">
        <v>42</v>
      </c>
      <c r="C8" s="293" t="s">
        <v>5</v>
      </c>
      <c r="D8" s="294"/>
      <c r="E8" s="294"/>
      <c r="F8" s="294"/>
      <c r="G8" s="294"/>
      <c r="H8" s="276" t="s">
        <v>28</v>
      </c>
      <c r="I8" s="277"/>
      <c r="J8" s="277"/>
      <c r="K8" s="277"/>
      <c r="L8" s="277"/>
      <c r="M8" s="277"/>
      <c r="N8" s="278"/>
      <c r="O8" s="279" t="s">
        <v>29</v>
      </c>
      <c r="P8" s="280"/>
      <c r="Q8" s="280"/>
      <c r="R8" s="280"/>
      <c r="S8" s="280"/>
      <c r="T8" s="280"/>
      <c r="U8" s="281"/>
      <c r="V8" s="273" t="s">
        <v>30</v>
      </c>
      <c r="W8" s="274"/>
      <c r="X8" s="274"/>
      <c r="Y8" s="274"/>
      <c r="Z8" s="274"/>
      <c r="AA8" s="274"/>
      <c r="AB8" s="275"/>
      <c r="AC8" s="284" t="s">
        <v>31</v>
      </c>
      <c r="AD8" s="285"/>
      <c r="AE8" s="285"/>
      <c r="AF8" s="285"/>
      <c r="AG8" s="285"/>
      <c r="AH8" s="285"/>
      <c r="AI8" s="286"/>
      <c r="AJ8" s="270" t="s">
        <v>32</v>
      </c>
      <c r="AK8" s="271"/>
      <c r="AL8" s="271"/>
      <c r="AM8" s="271"/>
      <c r="AN8" s="271"/>
      <c r="AO8" s="271"/>
      <c r="AP8" s="272"/>
    </row>
    <row r="9" spans="1:52" s="4" customFormat="1" ht="15" customHeight="1" x14ac:dyDescent="0.35">
      <c r="A9" s="60"/>
      <c r="B9" s="261"/>
      <c r="C9" s="27"/>
      <c r="D9" s="27"/>
      <c r="E9" s="27"/>
      <c r="F9" s="27"/>
      <c r="G9" s="27"/>
      <c r="H9" s="283" t="s">
        <v>33</v>
      </c>
      <c r="I9" s="283"/>
      <c r="J9" s="283"/>
      <c r="K9" s="283" t="s">
        <v>34</v>
      </c>
      <c r="L9" s="283"/>
      <c r="M9" s="283"/>
      <c r="N9" s="283"/>
      <c r="O9" s="292" t="s">
        <v>33</v>
      </c>
      <c r="P9" s="292"/>
      <c r="Q9" s="292"/>
      <c r="R9" s="292" t="s">
        <v>34</v>
      </c>
      <c r="S9" s="292"/>
      <c r="T9" s="292"/>
      <c r="U9" s="292"/>
      <c r="V9" s="282" t="s">
        <v>33</v>
      </c>
      <c r="W9" s="282"/>
      <c r="X9" s="282"/>
      <c r="Y9" s="282" t="s">
        <v>34</v>
      </c>
      <c r="Z9" s="282"/>
      <c r="AA9" s="282"/>
      <c r="AB9" s="282"/>
      <c r="AC9" s="290" t="s">
        <v>33</v>
      </c>
      <c r="AD9" s="290"/>
      <c r="AE9" s="290"/>
      <c r="AF9" s="290" t="s">
        <v>34</v>
      </c>
      <c r="AG9" s="290"/>
      <c r="AH9" s="290"/>
      <c r="AI9" s="290"/>
      <c r="AJ9" s="269" t="s">
        <v>33</v>
      </c>
      <c r="AK9" s="269"/>
      <c r="AL9" s="269"/>
      <c r="AM9" s="269" t="s">
        <v>34</v>
      </c>
      <c r="AN9" s="269"/>
      <c r="AO9" s="269"/>
      <c r="AP9" s="269"/>
    </row>
    <row r="10" spans="1:52" s="4" customFormat="1" ht="92" customHeight="1" x14ac:dyDescent="0.35">
      <c r="A10" s="143" t="s">
        <v>194</v>
      </c>
      <c r="B10" s="144" t="s">
        <v>193</v>
      </c>
      <c r="C10" s="28" t="s">
        <v>208</v>
      </c>
      <c r="D10" s="96" t="s">
        <v>120</v>
      </c>
      <c r="E10" s="25" t="s">
        <v>91</v>
      </c>
      <c r="F10" s="25" t="s">
        <v>92</v>
      </c>
      <c r="G10" s="25" t="s">
        <v>93</v>
      </c>
      <c r="H10" s="25" t="s">
        <v>94</v>
      </c>
      <c r="I10" s="25" t="s">
        <v>95</v>
      </c>
      <c r="J10" s="136" t="s">
        <v>195</v>
      </c>
      <c r="K10" s="25" t="s">
        <v>96</v>
      </c>
      <c r="L10" s="129" t="s">
        <v>177</v>
      </c>
      <c r="M10" s="25" t="s">
        <v>97</v>
      </c>
      <c r="N10" s="145" t="s">
        <v>196</v>
      </c>
      <c r="O10" s="28" t="s">
        <v>98</v>
      </c>
      <c r="P10" s="25" t="s">
        <v>99</v>
      </c>
      <c r="Q10" s="136" t="s">
        <v>198</v>
      </c>
      <c r="R10" s="25" t="s">
        <v>100</v>
      </c>
      <c r="S10" s="25" t="s">
        <v>101</v>
      </c>
      <c r="T10" s="25" t="s">
        <v>102</v>
      </c>
      <c r="U10" s="145" t="s">
        <v>197</v>
      </c>
      <c r="V10" s="28" t="s">
        <v>103</v>
      </c>
      <c r="W10" s="25" t="s">
        <v>104</v>
      </c>
      <c r="X10" s="136" t="s">
        <v>199</v>
      </c>
      <c r="Y10" s="25" t="s">
        <v>105</v>
      </c>
      <c r="Z10" s="25" t="s">
        <v>106</v>
      </c>
      <c r="AA10" s="25" t="s">
        <v>107</v>
      </c>
      <c r="AB10" s="145" t="s">
        <v>200</v>
      </c>
      <c r="AC10" s="28" t="s">
        <v>108</v>
      </c>
      <c r="AD10" s="25" t="s">
        <v>109</v>
      </c>
      <c r="AE10" s="146" t="s">
        <v>201</v>
      </c>
      <c r="AF10" s="25" t="s">
        <v>110</v>
      </c>
      <c r="AG10" s="25" t="s">
        <v>111</v>
      </c>
      <c r="AH10" s="25" t="s">
        <v>112</v>
      </c>
      <c r="AI10" s="145" t="s">
        <v>202</v>
      </c>
      <c r="AJ10" s="28" t="s">
        <v>113</v>
      </c>
      <c r="AK10" s="25" t="s">
        <v>114</v>
      </c>
      <c r="AL10" s="136" t="s">
        <v>203</v>
      </c>
      <c r="AM10" s="25" t="s">
        <v>115</v>
      </c>
      <c r="AN10" s="25" t="s">
        <v>116</v>
      </c>
      <c r="AO10" s="25" t="s">
        <v>117</v>
      </c>
      <c r="AP10" s="145" t="s">
        <v>204</v>
      </c>
    </row>
    <row r="11" spans="1:52" s="12" customFormat="1" ht="15" customHeight="1" x14ac:dyDescent="0.35">
      <c r="A11" s="17">
        <f>'JKR PATA 3A'!$A11</f>
        <v>1</v>
      </c>
      <c r="B11" s="54">
        <f>'JKR PATA 3A'!$B11</f>
        <v>0</v>
      </c>
      <c r="C11" s="29" t="s">
        <v>4</v>
      </c>
      <c r="D11" s="19" t="str">
        <f>'JKR PATA 3A'!$D11</f>
        <v>M</v>
      </c>
      <c r="E11" s="19">
        <f>'JKR PATA 3A'!$E11</f>
        <v>0</v>
      </c>
      <c r="F11" s="174">
        <v>0</v>
      </c>
      <c r="G11" s="175">
        <v>0</v>
      </c>
      <c r="H11" s="172">
        <v>0</v>
      </c>
      <c r="I11" s="172">
        <v>0</v>
      </c>
      <c r="J11" s="20">
        <f t="shared" ref="J11:J35" si="0">IFERROR($I11/$H11,0%)</f>
        <v>0</v>
      </c>
      <c r="K11" s="176">
        <v>0</v>
      </c>
      <c r="L11" s="176">
        <v>0</v>
      </c>
      <c r="M11" s="182">
        <v>0</v>
      </c>
      <c r="N11" s="20">
        <f t="shared" ref="N11:N35" si="1">IFERROR($M11/$L11,0%)</f>
        <v>0</v>
      </c>
      <c r="O11" s="177">
        <v>0</v>
      </c>
      <c r="P11" s="172">
        <v>0</v>
      </c>
      <c r="Q11" s="20">
        <f t="shared" ref="Q11:Q35" si="2">IFERROR($P11/$O11,0%)</f>
        <v>0</v>
      </c>
      <c r="R11" s="176">
        <v>0</v>
      </c>
      <c r="S11" s="176">
        <v>0</v>
      </c>
      <c r="T11" s="184">
        <v>0</v>
      </c>
      <c r="U11" s="31">
        <f t="shared" ref="U11:U35" si="3">IFERROR($T11/$S11,0%)</f>
        <v>0</v>
      </c>
      <c r="V11" s="177">
        <v>0</v>
      </c>
      <c r="W11" s="172">
        <v>0</v>
      </c>
      <c r="X11" s="20">
        <f t="shared" ref="X11:X35" si="4">IFERROR($W11/$V11,0%)</f>
        <v>0</v>
      </c>
      <c r="Y11" s="176">
        <v>0</v>
      </c>
      <c r="Z11" s="176">
        <v>0</v>
      </c>
      <c r="AA11" s="186">
        <v>0</v>
      </c>
      <c r="AB11" s="31">
        <f t="shared" ref="AB11:AB35" si="5">IFERROR($AA11/$Z11,0%)</f>
        <v>0</v>
      </c>
      <c r="AC11" s="177">
        <v>0</v>
      </c>
      <c r="AD11" s="172">
        <v>0</v>
      </c>
      <c r="AE11" s="20">
        <f t="shared" ref="AE11:AE35" si="6">IFERROR($AD11/$AC11,0%)</f>
        <v>0</v>
      </c>
      <c r="AF11" s="176">
        <v>0</v>
      </c>
      <c r="AG11" s="176">
        <v>0</v>
      </c>
      <c r="AH11" s="188">
        <v>0</v>
      </c>
      <c r="AI11" s="31">
        <f t="shared" ref="AI11:AI35" si="7">IFERROR($AH11/$AG11,0%)</f>
        <v>0</v>
      </c>
      <c r="AJ11" s="177">
        <v>0</v>
      </c>
      <c r="AK11" s="172">
        <v>0</v>
      </c>
      <c r="AL11" s="20">
        <f t="shared" ref="AL11:AL35" si="8">IFERROR($AK11/$AJ11,0%)</f>
        <v>0</v>
      </c>
      <c r="AM11" s="176">
        <v>0</v>
      </c>
      <c r="AN11" s="176">
        <v>0</v>
      </c>
      <c r="AO11" s="190">
        <v>0</v>
      </c>
      <c r="AP11" s="31">
        <f t="shared" ref="AP11:AP35" si="9">IFERROR($AO11/$AN11,0%)</f>
        <v>0</v>
      </c>
    </row>
    <row r="12" spans="1:52" s="12" customFormat="1" ht="15" customHeight="1" x14ac:dyDescent="0.35">
      <c r="A12" s="17">
        <f>'JKR PATA 3A'!$A12</f>
        <v>2</v>
      </c>
      <c r="B12" s="54">
        <f>'JKR PATA 3A'!$B12</f>
        <v>0</v>
      </c>
      <c r="C12" s="29" t="s">
        <v>4</v>
      </c>
      <c r="D12" s="19" t="str">
        <f>'JKR PATA 3A'!$D12</f>
        <v>M</v>
      </c>
      <c r="E12" s="19">
        <f>'JKR PATA 3A'!$E12</f>
        <v>0</v>
      </c>
      <c r="F12" s="174">
        <v>0</v>
      </c>
      <c r="G12" s="175">
        <v>0</v>
      </c>
      <c r="H12" s="172">
        <v>0</v>
      </c>
      <c r="I12" s="172">
        <v>0</v>
      </c>
      <c r="J12" s="20">
        <f t="shared" si="0"/>
        <v>0</v>
      </c>
      <c r="K12" s="176">
        <v>0</v>
      </c>
      <c r="L12" s="176">
        <v>0</v>
      </c>
      <c r="M12" s="182">
        <v>0</v>
      </c>
      <c r="N12" s="20">
        <f t="shared" si="1"/>
        <v>0</v>
      </c>
      <c r="O12" s="177">
        <v>0</v>
      </c>
      <c r="P12" s="172">
        <v>0</v>
      </c>
      <c r="Q12" s="20">
        <f t="shared" si="2"/>
        <v>0</v>
      </c>
      <c r="R12" s="176">
        <v>0</v>
      </c>
      <c r="S12" s="176">
        <v>0</v>
      </c>
      <c r="T12" s="184">
        <v>0</v>
      </c>
      <c r="U12" s="31">
        <f t="shared" si="3"/>
        <v>0</v>
      </c>
      <c r="V12" s="177">
        <v>0</v>
      </c>
      <c r="W12" s="172">
        <v>0</v>
      </c>
      <c r="X12" s="20">
        <f t="shared" si="4"/>
        <v>0</v>
      </c>
      <c r="Y12" s="176">
        <v>0</v>
      </c>
      <c r="Z12" s="176">
        <v>0</v>
      </c>
      <c r="AA12" s="186">
        <v>0</v>
      </c>
      <c r="AB12" s="31">
        <f t="shared" si="5"/>
        <v>0</v>
      </c>
      <c r="AC12" s="177">
        <v>0</v>
      </c>
      <c r="AD12" s="172">
        <v>0</v>
      </c>
      <c r="AE12" s="20">
        <f t="shared" si="6"/>
        <v>0</v>
      </c>
      <c r="AF12" s="176">
        <v>0</v>
      </c>
      <c r="AG12" s="176">
        <v>0</v>
      </c>
      <c r="AH12" s="188">
        <v>0</v>
      </c>
      <c r="AI12" s="31">
        <f t="shared" si="7"/>
        <v>0</v>
      </c>
      <c r="AJ12" s="177">
        <v>0</v>
      </c>
      <c r="AK12" s="172">
        <v>0</v>
      </c>
      <c r="AL12" s="20">
        <f t="shared" si="8"/>
        <v>0</v>
      </c>
      <c r="AM12" s="176">
        <v>0</v>
      </c>
      <c r="AN12" s="176">
        <v>0</v>
      </c>
      <c r="AO12" s="190">
        <v>0</v>
      </c>
      <c r="AP12" s="31">
        <f t="shared" si="9"/>
        <v>0</v>
      </c>
    </row>
    <row r="13" spans="1:52" s="12" customFormat="1" ht="15" customHeight="1" x14ac:dyDescent="0.35">
      <c r="A13" s="35">
        <f>'JKR PATA 3A'!$A13</f>
        <v>3</v>
      </c>
      <c r="B13" s="54">
        <f>'JKR PATA 3A'!$B13</f>
        <v>0</v>
      </c>
      <c r="C13" s="29" t="s">
        <v>4</v>
      </c>
      <c r="D13" s="19" t="str">
        <f>'JKR PATA 3A'!$D13</f>
        <v>M</v>
      </c>
      <c r="E13" s="19">
        <f>'JKR PATA 3A'!$E13</f>
        <v>0</v>
      </c>
      <c r="F13" s="174">
        <v>0</v>
      </c>
      <c r="G13" s="175">
        <v>0</v>
      </c>
      <c r="H13" s="172">
        <v>0</v>
      </c>
      <c r="I13" s="172">
        <v>0</v>
      </c>
      <c r="J13" s="20">
        <f t="shared" si="0"/>
        <v>0</v>
      </c>
      <c r="K13" s="176">
        <v>0</v>
      </c>
      <c r="L13" s="176">
        <v>0</v>
      </c>
      <c r="M13" s="182">
        <v>0</v>
      </c>
      <c r="N13" s="20">
        <f t="shared" si="1"/>
        <v>0</v>
      </c>
      <c r="O13" s="177">
        <v>0</v>
      </c>
      <c r="P13" s="172">
        <v>0</v>
      </c>
      <c r="Q13" s="20">
        <f t="shared" si="2"/>
        <v>0</v>
      </c>
      <c r="R13" s="176">
        <v>0</v>
      </c>
      <c r="S13" s="176">
        <v>0</v>
      </c>
      <c r="T13" s="184">
        <v>0</v>
      </c>
      <c r="U13" s="31">
        <f t="shared" si="3"/>
        <v>0</v>
      </c>
      <c r="V13" s="177">
        <v>0</v>
      </c>
      <c r="W13" s="172">
        <v>0</v>
      </c>
      <c r="X13" s="20">
        <f t="shared" si="4"/>
        <v>0</v>
      </c>
      <c r="Y13" s="176">
        <v>0</v>
      </c>
      <c r="Z13" s="176">
        <v>0</v>
      </c>
      <c r="AA13" s="186">
        <v>0</v>
      </c>
      <c r="AB13" s="31">
        <f t="shared" si="5"/>
        <v>0</v>
      </c>
      <c r="AC13" s="177">
        <v>0</v>
      </c>
      <c r="AD13" s="172">
        <v>0</v>
      </c>
      <c r="AE13" s="20">
        <f t="shared" si="6"/>
        <v>0</v>
      </c>
      <c r="AF13" s="176">
        <v>0</v>
      </c>
      <c r="AG13" s="176">
        <v>0</v>
      </c>
      <c r="AH13" s="188">
        <v>0</v>
      </c>
      <c r="AI13" s="31">
        <f t="shared" si="7"/>
        <v>0</v>
      </c>
      <c r="AJ13" s="177">
        <v>0</v>
      </c>
      <c r="AK13" s="172">
        <v>0</v>
      </c>
      <c r="AL13" s="20">
        <f t="shared" si="8"/>
        <v>0</v>
      </c>
      <c r="AM13" s="176">
        <v>0</v>
      </c>
      <c r="AN13" s="176">
        <v>0</v>
      </c>
      <c r="AO13" s="190">
        <v>0</v>
      </c>
      <c r="AP13" s="31">
        <f t="shared" si="9"/>
        <v>0</v>
      </c>
    </row>
    <row r="14" spans="1:52" s="12" customFormat="1" ht="15" customHeight="1" x14ac:dyDescent="0.35">
      <c r="A14" s="35">
        <f>'JKR PATA 3A'!$A14</f>
        <v>4</v>
      </c>
      <c r="B14" s="54">
        <f>'JKR PATA 3A'!$B14</f>
        <v>0</v>
      </c>
      <c r="C14" s="29" t="s">
        <v>4</v>
      </c>
      <c r="D14" s="19" t="str">
        <f>'JKR PATA 3A'!$D14</f>
        <v>M</v>
      </c>
      <c r="E14" s="19">
        <f>'JKR PATA 3A'!$E14</f>
        <v>0</v>
      </c>
      <c r="F14" s="174">
        <v>0</v>
      </c>
      <c r="G14" s="175">
        <v>0</v>
      </c>
      <c r="H14" s="172">
        <v>0</v>
      </c>
      <c r="I14" s="172">
        <v>0</v>
      </c>
      <c r="J14" s="20">
        <f t="shared" si="0"/>
        <v>0</v>
      </c>
      <c r="K14" s="176">
        <v>0</v>
      </c>
      <c r="L14" s="176">
        <v>0</v>
      </c>
      <c r="M14" s="182">
        <v>0</v>
      </c>
      <c r="N14" s="20">
        <f t="shared" si="1"/>
        <v>0</v>
      </c>
      <c r="O14" s="177">
        <v>0</v>
      </c>
      <c r="P14" s="172">
        <v>0</v>
      </c>
      <c r="Q14" s="20">
        <f t="shared" si="2"/>
        <v>0</v>
      </c>
      <c r="R14" s="176">
        <v>0</v>
      </c>
      <c r="S14" s="176">
        <v>0</v>
      </c>
      <c r="T14" s="184">
        <v>0</v>
      </c>
      <c r="U14" s="31">
        <f t="shared" si="3"/>
        <v>0</v>
      </c>
      <c r="V14" s="177">
        <v>0</v>
      </c>
      <c r="W14" s="172">
        <v>0</v>
      </c>
      <c r="X14" s="20">
        <f t="shared" si="4"/>
        <v>0</v>
      </c>
      <c r="Y14" s="176">
        <v>0</v>
      </c>
      <c r="Z14" s="176">
        <v>0</v>
      </c>
      <c r="AA14" s="186">
        <v>0</v>
      </c>
      <c r="AB14" s="31">
        <f t="shared" si="5"/>
        <v>0</v>
      </c>
      <c r="AC14" s="177">
        <v>0</v>
      </c>
      <c r="AD14" s="172">
        <v>0</v>
      </c>
      <c r="AE14" s="20">
        <f t="shared" si="6"/>
        <v>0</v>
      </c>
      <c r="AF14" s="176">
        <v>0</v>
      </c>
      <c r="AG14" s="176">
        <v>0</v>
      </c>
      <c r="AH14" s="188">
        <v>0</v>
      </c>
      <c r="AI14" s="31">
        <f t="shared" si="7"/>
        <v>0</v>
      </c>
      <c r="AJ14" s="177">
        <v>0</v>
      </c>
      <c r="AK14" s="172">
        <v>0</v>
      </c>
      <c r="AL14" s="20">
        <f t="shared" si="8"/>
        <v>0</v>
      </c>
      <c r="AM14" s="176">
        <v>0</v>
      </c>
      <c r="AN14" s="176">
        <v>0</v>
      </c>
      <c r="AO14" s="190">
        <v>0</v>
      </c>
      <c r="AP14" s="31">
        <f t="shared" si="9"/>
        <v>0</v>
      </c>
    </row>
    <row r="15" spans="1:52" s="12" customFormat="1" ht="15" customHeight="1" x14ac:dyDescent="0.35">
      <c r="A15" s="35">
        <f>'JKR PATA 3A'!$A15</f>
        <v>5</v>
      </c>
      <c r="B15" s="54">
        <f>'JKR PATA 3A'!$B15</f>
        <v>0</v>
      </c>
      <c r="C15" s="29" t="s">
        <v>4</v>
      </c>
      <c r="D15" s="19" t="str">
        <f>'JKR PATA 3A'!$D15</f>
        <v>M</v>
      </c>
      <c r="E15" s="19">
        <f>'JKR PATA 3A'!$E15</f>
        <v>0</v>
      </c>
      <c r="F15" s="174">
        <v>0</v>
      </c>
      <c r="G15" s="175">
        <v>0</v>
      </c>
      <c r="H15" s="172">
        <v>0</v>
      </c>
      <c r="I15" s="172">
        <v>0</v>
      </c>
      <c r="J15" s="20">
        <f t="shared" si="0"/>
        <v>0</v>
      </c>
      <c r="K15" s="176">
        <v>0</v>
      </c>
      <c r="L15" s="176">
        <v>0</v>
      </c>
      <c r="M15" s="182">
        <v>0</v>
      </c>
      <c r="N15" s="20">
        <f t="shared" si="1"/>
        <v>0</v>
      </c>
      <c r="O15" s="177">
        <v>0</v>
      </c>
      <c r="P15" s="172">
        <v>0</v>
      </c>
      <c r="Q15" s="20">
        <f t="shared" si="2"/>
        <v>0</v>
      </c>
      <c r="R15" s="176">
        <v>0</v>
      </c>
      <c r="S15" s="176">
        <v>0</v>
      </c>
      <c r="T15" s="184">
        <v>0</v>
      </c>
      <c r="U15" s="31">
        <f t="shared" si="3"/>
        <v>0</v>
      </c>
      <c r="V15" s="177">
        <v>0</v>
      </c>
      <c r="W15" s="172">
        <v>0</v>
      </c>
      <c r="X15" s="20">
        <f t="shared" si="4"/>
        <v>0</v>
      </c>
      <c r="Y15" s="176">
        <v>0</v>
      </c>
      <c r="Z15" s="176">
        <v>0</v>
      </c>
      <c r="AA15" s="186">
        <v>0</v>
      </c>
      <c r="AB15" s="31">
        <f t="shared" si="5"/>
        <v>0</v>
      </c>
      <c r="AC15" s="177">
        <v>0</v>
      </c>
      <c r="AD15" s="172">
        <v>0</v>
      </c>
      <c r="AE15" s="20">
        <f t="shared" si="6"/>
        <v>0</v>
      </c>
      <c r="AF15" s="176">
        <v>0</v>
      </c>
      <c r="AG15" s="176">
        <v>0</v>
      </c>
      <c r="AH15" s="188">
        <v>0</v>
      </c>
      <c r="AI15" s="31">
        <f t="shared" si="7"/>
        <v>0</v>
      </c>
      <c r="AJ15" s="177">
        <v>0</v>
      </c>
      <c r="AK15" s="172">
        <v>0</v>
      </c>
      <c r="AL15" s="20">
        <f t="shared" si="8"/>
        <v>0</v>
      </c>
      <c r="AM15" s="176">
        <v>0</v>
      </c>
      <c r="AN15" s="176">
        <v>0</v>
      </c>
      <c r="AO15" s="190">
        <v>0</v>
      </c>
      <c r="AP15" s="31">
        <f t="shared" si="9"/>
        <v>0</v>
      </c>
    </row>
    <row r="16" spans="1:52" s="12" customFormat="1" ht="15" customHeight="1" x14ac:dyDescent="0.35">
      <c r="A16" s="35">
        <f>'JKR PATA 3A'!$A16</f>
        <v>6</v>
      </c>
      <c r="B16" s="54">
        <f>'JKR PATA 3A'!$B16</f>
        <v>0</v>
      </c>
      <c r="C16" s="29" t="s">
        <v>4</v>
      </c>
      <c r="D16" s="19" t="str">
        <f>'JKR PATA 3A'!$D16</f>
        <v>M</v>
      </c>
      <c r="E16" s="19">
        <f>'JKR PATA 3A'!$E16</f>
        <v>0</v>
      </c>
      <c r="F16" s="174">
        <v>0</v>
      </c>
      <c r="G16" s="175">
        <v>0</v>
      </c>
      <c r="H16" s="172">
        <v>0</v>
      </c>
      <c r="I16" s="172">
        <v>0</v>
      </c>
      <c r="J16" s="20">
        <f t="shared" si="0"/>
        <v>0</v>
      </c>
      <c r="K16" s="176">
        <v>0</v>
      </c>
      <c r="L16" s="176">
        <v>0</v>
      </c>
      <c r="M16" s="182">
        <v>0</v>
      </c>
      <c r="N16" s="20">
        <f t="shared" si="1"/>
        <v>0</v>
      </c>
      <c r="O16" s="177">
        <v>0</v>
      </c>
      <c r="P16" s="172">
        <v>0</v>
      </c>
      <c r="Q16" s="20">
        <f t="shared" si="2"/>
        <v>0</v>
      </c>
      <c r="R16" s="176">
        <v>0</v>
      </c>
      <c r="S16" s="176">
        <v>0</v>
      </c>
      <c r="T16" s="184">
        <v>0</v>
      </c>
      <c r="U16" s="31">
        <f t="shared" si="3"/>
        <v>0</v>
      </c>
      <c r="V16" s="177">
        <v>0</v>
      </c>
      <c r="W16" s="172">
        <v>0</v>
      </c>
      <c r="X16" s="20">
        <f t="shared" si="4"/>
        <v>0</v>
      </c>
      <c r="Y16" s="176">
        <v>0</v>
      </c>
      <c r="Z16" s="176">
        <v>0</v>
      </c>
      <c r="AA16" s="186">
        <v>0</v>
      </c>
      <c r="AB16" s="31">
        <f t="shared" si="5"/>
        <v>0</v>
      </c>
      <c r="AC16" s="177">
        <v>0</v>
      </c>
      <c r="AD16" s="172">
        <v>0</v>
      </c>
      <c r="AE16" s="20">
        <f t="shared" si="6"/>
        <v>0</v>
      </c>
      <c r="AF16" s="176">
        <v>0</v>
      </c>
      <c r="AG16" s="176">
        <v>0</v>
      </c>
      <c r="AH16" s="188">
        <v>0</v>
      </c>
      <c r="AI16" s="31">
        <f t="shared" si="7"/>
        <v>0</v>
      </c>
      <c r="AJ16" s="177">
        <v>0</v>
      </c>
      <c r="AK16" s="172">
        <v>0</v>
      </c>
      <c r="AL16" s="20">
        <f t="shared" si="8"/>
        <v>0</v>
      </c>
      <c r="AM16" s="176">
        <v>0</v>
      </c>
      <c r="AN16" s="176">
        <v>0</v>
      </c>
      <c r="AO16" s="190">
        <v>0</v>
      </c>
      <c r="AP16" s="31">
        <f t="shared" si="9"/>
        <v>0</v>
      </c>
    </row>
    <row r="17" spans="1:42" s="12" customFormat="1" ht="15" customHeight="1" x14ac:dyDescent="0.35">
      <c r="A17" s="35">
        <f>'JKR PATA 3A'!$A17</f>
        <v>7</v>
      </c>
      <c r="B17" s="54">
        <f>'JKR PATA 3A'!$B17</f>
        <v>0</v>
      </c>
      <c r="C17" s="29" t="s">
        <v>4</v>
      </c>
      <c r="D17" s="19" t="str">
        <f>'JKR PATA 3A'!$D17</f>
        <v>M</v>
      </c>
      <c r="E17" s="19">
        <f>'JKR PATA 3A'!$E17</f>
        <v>0</v>
      </c>
      <c r="F17" s="174">
        <v>0</v>
      </c>
      <c r="G17" s="175">
        <v>0</v>
      </c>
      <c r="H17" s="172">
        <v>0</v>
      </c>
      <c r="I17" s="172">
        <v>0</v>
      </c>
      <c r="J17" s="20">
        <f t="shared" si="0"/>
        <v>0</v>
      </c>
      <c r="K17" s="176">
        <v>0</v>
      </c>
      <c r="L17" s="176">
        <v>0</v>
      </c>
      <c r="M17" s="182">
        <v>0</v>
      </c>
      <c r="N17" s="20">
        <f t="shared" si="1"/>
        <v>0</v>
      </c>
      <c r="O17" s="177">
        <v>0</v>
      </c>
      <c r="P17" s="172">
        <v>0</v>
      </c>
      <c r="Q17" s="20">
        <f t="shared" si="2"/>
        <v>0</v>
      </c>
      <c r="R17" s="176">
        <v>0</v>
      </c>
      <c r="S17" s="176">
        <v>0</v>
      </c>
      <c r="T17" s="184">
        <v>0</v>
      </c>
      <c r="U17" s="31">
        <f t="shared" si="3"/>
        <v>0</v>
      </c>
      <c r="V17" s="177">
        <v>0</v>
      </c>
      <c r="W17" s="172">
        <v>0</v>
      </c>
      <c r="X17" s="20">
        <f t="shared" si="4"/>
        <v>0</v>
      </c>
      <c r="Y17" s="176">
        <v>0</v>
      </c>
      <c r="Z17" s="176">
        <v>0</v>
      </c>
      <c r="AA17" s="186">
        <v>0</v>
      </c>
      <c r="AB17" s="31">
        <f t="shared" si="5"/>
        <v>0</v>
      </c>
      <c r="AC17" s="177">
        <v>0</v>
      </c>
      <c r="AD17" s="172">
        <v>0</v>
      </c>
      <c r="AE17" s="20">
        <f t="shared" si="6"/>
        <v>0</v>
      </c>
      <c r="AF17" s="176">
        <v>0</v>
      </c>
      <c r="AG17" s="176">
        <v>0</v>
      </c>
      <c r="AH17" s="188">
        <v>0</v>
      </c>
      <c r="AI17" s="31">
        <f t="shared" si="7"/>
        <v>0</v>
      </c>
      <c r="AJ17" s="177">
        <v>0</v>
      </c>
      <c r="AK17" s="172">
        <v>0</v>
      </c>
      <c r="AL17" s="20">
        <f t="shared" si="8"/>
        <v>0</v>
      </c>
      <c r="AM17" s="176">
        <v>0</v>
      </c>
      <c r="AN17" s="176">
        <v>0</v>
      </c>
      <c r="AO17" s="190">
        <v>0</v>
      </c>
      <c r="AP17" s="31">
        <f t="shared" si="9"/>
        <v>0</v>
      </c>
    </row>
    <row r="18" spans="1:42" s="12" customFormat="1" ht="15" customHeight="1" x14ac:dyDescent="0.35">
      <c r="A18" s="35">
        <f>'JKR PATA 3A'!$A18</f>
        <v>8</v>
      </c>
      <c r="B18" s="54">
        <f>'JKR PATA 3A'!$B18</f>
        <v>0</v>
      </c>
      <c r="C18" s="29" t="s">
        <v>4</v>
      </c>
      <c r="D18" s="19" t="str">
        <f>'JKR PATA 3A'!$D18</f>
        <v>M</v>
      </c>
      <c r="E18" s="19">
        <f>'JKR PATA 3A'!$E18</f>
        <v>0</v>
      </c>
      <c r="F18" s="174">
        <v>0</v>
      </c>
      <c r="G18" s="175">
        <v>0</v>
      </c>
      <c r="H18" s="172">
        <v>0</v>
      </c>
      <c r="I18" s="172">
        <v>0</v>
      </c>
      <c r="J18" s="20">
        <f t="shared" si="0"/>
        <v>0</v>
      </c>
      <c r="K18" s="176">
        <v>0</v>
      </c>
      <c r="L18" s="176">
        <v>0</v>
      </c>
      <c r="M18" s="182">
        <v>0</v>
      </c>
      <c r="N18" s="20">
        <f t="shared" si="1"/>
        <v>0</v>
      </c>
      <c r="O18" s="177">
        <v>0</v>
      </c>
      <c r="P18" s="172">
        <v>0</v>
      </c>
      <c r="Q18" s="20">
        <f t="shared" si="2"/>
        <v>0</v>
      </c>
      <c r="R18" s="176">
        <v>0</v>
      </c>
      <c r="S18" s="176">
        <v>0</v>
      </c>
      <c r="T18" s="184">
        <v>0</v>
      </c>
      <c r="U18" s="31">
        <f t="shared" si="3"/>
        <v>0</v>
      </c>
      <c r="V18" s="177">
        <v>0</v>
      </c>
      <c r="W18" s="172">
        <v>0</v>
      </c>
      <c r="X18" s="20">
        <f t="shared" si="4"/>
        <v>0</v>
      </c>
      <c r="Y18" s="176">
        <v>0</v>
      </c>
      <c r="Z18" s="176">
        <v>0</v>
      </c>
      <c r="AA18" s="186">
        <v>0</v>
      </c>
      <c r="AB18" s="31">
        <f t="shared" si="5"/>
        <v>0</v>
      </c>
      <c r="AC18" s="177">
        <v>0</v>
      </c>
      <c r="AD18" s="172">
        <v>0</v>
      </c>
      <c r="AE18" s="20">
        <f t="shared" si="6"/>
        <v>0</v>
      </c>
      <c r="AF18" s="176">
        <v>0</v>
      </c>
      <c r="AG18" s="176">
        <v>0</v>
      </c>
      <c r="AH18" s="188">
        <v>0</v>
      </c>
      <c r="AI18" s="31">
        <f t="shared" si="7"/>
        <v>0</v>
      </c>
      <c r="AJ18" s="177">
        <v>0</v>
      </c>
      <c r="AK18" s="172">
        <v>0</v>
      </c>
      <c r="AL18" s="20">
        <f t="shared" si="8"/>
        <v>0</v>
      </c>
      <c r="AM18" s="176">
        <v>0</v>
      </c>
      <c r="AN18" s="176">
        <v>0</v>
      </c>
      <c r="AO18" s="190">
        <v>0</v>
      </c>
      <c r="AP18" s="31">
        <f t="shared" si="9"/>
        <v>0</v>
      </c>
    </row>
    <row r="19" spans="1:42" s="12" customFormat="1" ht="15" customHeight="1" x14ac:dyDescent="0.35">
      <c r="A19" s="35">
        <f>'JKR PATA 3A'!$A19</f>
        <v>9</v>
      </c>
      <c r="B19" s="54">
        <f>'JKR PATA 3A'!$B19</f>
        <v>0</v>
      </c>
      <c r="C19" s="29" t="s">
        <v>4</v>
      </c>
      <c r="D19" s="19" t="str">
        <f>'JKR PATA 3A'!$D19</f>
        <v>M</v>
      </c>
      <c r="E19" s="19">
        <f>'JKR PATA 3A'!$E19</f>
        <v>0</v>
      </c>
      <c r="F19" s="174">
        <v>0</v>
      </c>
      <c r="G19" s="175">
        <v>0</v>
      </c>
      <c r="H19" s="172">
        <v>0</v>
      </c>
      <c r="I19" s="172">
        <v>0</v>
      </c>
      <c r="J19" s="20">
        <f t="shared" si="0"/>
        <v>0</v>
      </c>
      <c r="K19" s="176">
        <v>0</v>
      </c>
      <c r="L19" s="176">
        <v>0</v>
      </c>
      <c r="M19" s="182">
        <v>0</v>
      </c>
      <c r="N19" s="20">
        <f t="shared" si="1"/>
        <v>0</v>
      </c>
      <c r="O19" s="177">
        <v>0</v>
      </c>
      <c r="P19" s="172">
        <v>0</v>
      </c>
      <c r="Q19" s="20">
        <f t="shared" si="2"/>
        <v>0</v>
      </c>
      <c r="R19" s="176">
        <v>0</v>
      </c>
      <c r="S19" s="176">
        <v>0</v>
      </c>
      <c r="T19" s="184">
        <v>0</v>
      </c>
      <c r="U19" s="31">
        <f t="shared" si="3"/>
        <v>0</v>
      </c>
      <c r="V19" s="177">
        <v>0</v>
      </c>
      <c r="W19" s="172">
        <v>0</v>
      </c>
      <c r="X19" s="20">
        <f t="shared" si="4"/>
        <v>0</v>
      </c>
      <c r="Y19" s="176">
        <v>0</v>
      </c>
      <c r="Z19" s="176">
        <v>0</v>
      </c>
      <c r="AA19" s="186">
        <v>0</v>
      </c>
      <c r="AB19" s="31">
        <f t="shared" si="5"/>
        <v>0</v>
      </c>
      <c r="AC19" s="177">
        <v>0</v>
      </c>
      <c r="AD19" s="172">
        <v>0</v>
      </c>
      <c r="AE19" s="20">
        <f t="shared" si="6"/>
        <v>0</v>
      </c>
      <c r="AF19" s="176">
        <v>0</v>
      </c>
      <c r="AG19" s="176">
        <v>0</v>
      </c>
      <c r="AH19" s="188">
        <v>0</v>
      </c>
      <c r="AI19" s="31">
        <f t="shared" si="7"/>
        <v>0</v>
      </c>
      <c r="AJ19" s="177">
        <v>0</v>
      </c>
      <c r="AK19" s="172">
        <v>0</v>
      </c>
      <c r="AL19" s="20">
        <f t="shared" si="8"/>
        <v>0</v>
      </c>
      <c r="AM19" s="176">
        <v>0</v>
      </c>
      <c r="AN19" s="176">
        <v>0</v>
      </c>
      <c r="AO19" s="190">
        <v>0</v>
      </c>
      <c r="AP19" s="31">
        <f t="shared" si="9"/>
        <v>0</v>
      </c>
    </row>
    <row r="20" spans="1:42" s="12" customFormat="1" ht="15" customHeight="1" x14ac:dyDescent="0.35">
      <c r="A20" s="35">
        <f>'JKR PATA 3A'!$A20</f>
        <v>10</v>
      </c>
      <c r="B20" s="54">
        <f>'JKR PATA 3A'!$B20</f>
        <v>0</v>
      </c>
      <c r="C20" s="29" t="s">
        <v>4</v>
      </c>
      <c r="D20" s="19" t="str">
        <f>'JKR PATA 3A'!$D20</f>
        <v>M</v>
      </c>
      <c r="E20" s="19">
        <f>'JKR PATA 3A'!$E20</f>
        <v>0</v>
      </c>
      <c r="F20" s="174">
        <v>0</v>
      </c>
      <c r="G20" s="175">
        <v>0</v>
      </c>
      <c r="H20" s="172">
        <v>0</v>
      </c>
      <c r="I20" s="172">
        <v>0</v>
      </c>
      <c r="J20" s="20">
        <f t="shared" si="0"/>
        <v>0</v>
      </c>
      <c r="K20" s="176">
        <v>0</v>
      </c>
      <c r="L20" s="176">
        <v>0</v>
      </c>
      <c r="M20" s="182">
        <v>0</v>
      </c>
      <c r="N20" s="20">
        <f t="shared" si="1"/>
        <v>0</v>
      </c>
      <c r="O20" s="177">
        <v>0</v>
      </c>
      <c r="P20" s="172">
        <v>0</v>
      </c>
      <c r="Q20" s="20">
        <f t="shared" si="2"/>
        <v>0</v>
      </c>
      <c r="R20" s="176">
        <v>0</v>
      </c>
      <c r="S20" s="176">
        <v>0</v>
      </c>
      <c r="T20" s="184">
        <v>0</v>
      </c>
      <c r="U20" s="31">
        <f t="shared" si="3"/>
        <v>0</v>
      </c>
      <c r="V20" s="177">
        <v>0</v>
      </c>
      <c r="W20" s="172">
        <v>0</v>
      </c>
      <c r="X20" s="20">
        <f t="shared" si="4"/>
        <v>0</v>
      </c>
      <c r="Y20" s="176">
        <v>0</v>
      </c>
      <c r="Z20" s="176">
        <v>0</v>
      </c>
      <c r="AA20" s="186">
        <v>0</v>
      </c>
      <c r="AB20" s="31">
        <f t="shared" si="5"/>
        <v>0</v>
      </c>
      <c r="AC20" s="177">
        <v>0</v>
      </c>
      <c r="AD20" s="172">
        <v>0</v>
      </c>
      <c r="AE20" s="20">
        <f t="shared" si="6"/>
        <v>0</v>
      </c>
      <c r="AF20" s="176">
        <v>0</v>
      </c>
      <c r="AG20" s="176">
        <v>0</v>
      </c>
      <c r="AH20" s="188">
        <v>0</v>
      </c>
      <c r="AI20" s="31">
        <f t="shared" si="7"/>
        <v>0</v>
      </c>
      <c r="AJ20" s="177">
        <v>0</v>
      </c>
      <c r="AK20" s="172">
        <v>0</v>
      </c>
      <c r="AL20" s="20">
        <f t="shared" si="8"/>
        <v>0</v>
      </c>
      <c r="AM20" s="176">
        <v>0</v>
      </c>
      <c r="AN20" s="176">
        <v>0</v>
      </c>
      <c r="AO20" s="190">
        <v>0</v>
      </c>
      <c r="AP20" s="31">
        <f t="shared" si="9"/>
        <v>0</v>
      </c>
    </row>
    <row r="21" spans="1:42" s="12" customFormat="1" ht="15" customHeight="1" x14ac:dyDescent="0.35">
      <c r="A21" s="35">
        <f>'JKR PATA 3A'!$A21</f>
        <v>11</v>
      </c>
      <c r="B21" s="54">
        <f>'JKR PATA 3A'!$B21</f>
        <v>0</v>
      </c>
      <c r="C21" s="29" t="s">
        <v>4</v>
      </c>
      <c r="D21" s="19" t="str">
        <f>'JKR PATA 3A'!$D21</f>
        <v>M</v>
      </c>
      <c r="E21" s="19">
        <f>'JKR PATA 3A'!$E21</f>
        <v>0</v>
      </c>
      <c r="F21" s="174">
        <v>0</v>
      </c>
      <c r="G21" s="175">
        <v>0</v>
      </c>
      <c r="H21" s="172">
        <v>0</v>
      </c>
      <c r="I21" s="172">
        <v>0</v>
      </c>
      <c r="J21" s="20">
        <f t="shared" si="0"/>
        <v>0</v>
      </c>
      <c r="K21" s="176">
        <v>0</v>
      </c>
      <c r="L21" s="176">
        <v>0</v>
      </c>
      <c r="M21" s="182">
        <v>0</v>
      </c>
      <c r="N21" s="20">
        <f t="shared" si="1"/>
        <v>0</v>
      </c>
      <c r="O21" s="177">
        <v>0</v>
      </c>
      <c r="P21" s="172">
        <v>0</v>
      </c>
      <c r="Q21" s="20">
        <f t="shared" si="2"/>
        <v>0</v>
      </c>
      <c r="R21" s="176">
        <v>0</v>
      </c>
      <c r="S21" s="176">
        <v>0</v>
      </c>
      <c r="T21" s="184">
        <v>0</v>
      </c>
      <c r="U21" s="31">
        <f t="shared" si="3"/>
        <v>0</v>
      </c>
      <c r="V21" s="177">
        <v>0</v>
      </c>
      <c r="W21" s="172">
        <v>0</v>
      </c>
      <c r="X21" s="20">
        <f t="shared" si="4"/>
        <v>0</v>
      </c>
      <c r="Y21" s="176">
        <v>0</v>
      </c>
      <c r="Z21" s="176">
        <v>0</v>
      </c>
      <c r="AA21" s="186">
        <v>0</v>
      </c>
      <c r="AB21" s="31">
        <f t="shared" si="5"/>
        <v>0</v>
      </c>
      <c r="AC21" s="177">
        <v>0</v>
      </c>
      <c r="AD21" s="172">
        <v>0</v>
      </c>
      <c r="AE21" s="20">
        <f t="shared" si="6"/>
        <v>0</v>
      </c>
      <c r="AF21" s="176">
        <v>0</v>
      </c>
      <c r="AG21" s="176">
        <v>0</v>
      </c>
      <c r="AH21" s="188">
        <v>0</v>
      </c>
      <c r="AI21" s="31">
        <f t="shared" si="7"/>
        <v>0</v>
      </c>
      <c r="AJ21" s="177">
        <v>0</v>
      </c>
      <c r="AK21" s="172">
        <v>0</v>
      </c>
      <c r="AL21" s="20">
        <f t="shared" si="8"/>
        <v>0</v>
      </c>
      <c r="AM21" s="176">
        <v>0</v>
      </c>
      <c r="AN21" s="176">
        <v>0</v>
      </c>
      <c r="AO21" s="190">
        <v>0</v>
      </c>
      <c r="AP21" s="31">
        <f t="shared" si="9"/>
        <v>0</v>
      </c>
    </row>
    <row r="22" spans="1:42" s="12" customFormat="1" ht="15" customHeight="1" x14ac:dyDescent="0.35">
      <c r="A22" s="35">
        <f>'JKR PATA 3A'!$A22</f>
        <v>12</v>
      </c>
      <c r="B22" s="54">
        <f>'JKR PATA 3A'!$B22</f>
        <v>0</v>
      </c>
      <c r="C22" s="29" t="s">
        <v>4</v>
      </c>
      <c r="D22" s="19" t="str">
        <f>'JKR PATA 3A'!$D22</f>
        <v>M</v>
      </c>
      <c r="E22" s="19">
        <f>'JKR PATA 3A'!$E22</f>
        <v>0</v>
      </c>
      <c r="F22" s="174">
        <v>0</v>
      </c>
      <c r="G22" s="175">
        <v>0</v>
      </c>
      <c r="H22" s="172">
        <v>0</v>
      </c>
      <c r="I22" s="172">
        <v>0</v>
      </c>
      <c r="J22" s="20">
        <f t="shared" si="0"/>
        <v>0</v>
      </c>
      <c r="K22" s="176">
        <v>0</v>
      </c>
      <c r="L22" s="176">
        <v>0</v>
      </c>
      <c r="M22" s="182">
        <v>0</v>
      </c>
      <c r="N22" s="20">
        <f t="shared" si="1"/>
        <v>0</v>
      </c>
      <c r="O22" s="177">
        <v>0</v>
      </c>
      <c r="P22" s="172">
        <v>0</v>
      </c>
      <c r="Q22" s="20">
        <f t="shared" si="2"/>
        <v>0</v>
      </c>
      <c r="R22" s="176">
        <v>0</v>
      </c>
      <c r="S22" s="176">
        <v>0</v>
      </c>
      <c r="T22" s="184">
        <v>0</v>
      </c>
      <c r="U22" s="31">
        <f t="shared" si="3"/>
        <v>0</v>
      </c>
      <c r="V22" s="177">
        <v>0</v>
      </c>
      <c r="W22" s="172">
        <v>0</v>
      </c>
      <c r="X22" s="20">
        <f t="shared" si="4"/>
        <v>0</v>
      </c>
      <c r="Y22" s="176">
        <v>0</v>
      </c>
      <c r="Z22" s="176">
        <v>0</v>
      </c>
      <c r="AA22" s="186">
        <v>0</v>
      </c>
      <c r="AB22" s="31">
        <f t="shared" si="5"/>
        <v>0</v>
      </c>
      <c r="AC22" s="177">
        <v>0</v>
      </c>
      <c r="AD22" s="172">
        <v>0</v>
      </c>
      <c r="AE22" s="20">
        <f t="shared" si="6"/>
        <v>0</v>
      </c>
      <c r="AF22" s="176">
        <v>0</v>
      </c>
      <c r="AG22" s="176">
        <v>0</v>
      </c>
      <c r="AH22" s="188">
        <v>0</v>
      </c>
      <c r="AI22" s="31">
        <f t="shared" si="7"/>
        <v>0</v>
      </c>
      <c r="AJ22" s="177">
        <v>0</v>
      </c>
      <c r="AK22" s="172">
        <v>0</v>
      </c>
      <c r="AL22" s="20">
        <f t="shared" si="8"/>
        <v>0</v>
      </c>
      <c r="AM22" s="176">
        <v>0</v>
      </c>
      <c r="AN22" s="176">
        <v>0</v>
      </c>
      <c r="AO22" s="190">
        <v>0</v>
      </c>
      <c r="AP22" s="31">
        <f t="shared" si="9"/>
        <v>0</v>
      </c>
    </row>
    <row r="23" spans="1:42" s="12" customFormat="1" ht="15" customHeight="1" x14ac:dyDescent="0.35">
      <c r="A23" s="35">
        <f>'JKR PATA 3A'!$A23</f>
        <v>13</v>
      </c>
      <c r="B23" s="54">
        <f>'JKR PATA 3A'!$B23</f>
        <v>0</v>
      </c>
      <c r="C23" s="29" t="s">
        <v>4</v>
      </c>
      <c r="D23" s="19" t="str">
        <f>'JKR PATA 3A'!$D23</f>
        <v>M</v>
      </c>
      <c r="E23" s="19">
        <f>'JKR PATA 3A'!$E23</f>
        <v>0</v>
      </c>
      <c r="F23" s="174">
        <v>0</v>
      </c>
      <c r="G23" s="175">
        <v>0</v>
      </c>
      <c r="H23" s="172">
        <v>0</v>
      </c>
      <c r="I23" s="172">
        <v>0</v>
      </c>
      <c r="J23" s="20">
        <f t="shared" si="0"/>
        <v>0</v>
      </c>
      <c r="K23" s="176">
        <v>0</v>
      </c>
      <c r="L23" s="176">
        <v>0</v>
      </c>
      <c r="M23" s="182">
        <v>0</v>
      </c>
      <c r="N23" s="20">
        <f t="shared" si="1"/>
        <v>0</v>
      </c>
      <c r="O23" s="177">
        <v>0</v>
      </c>
      <c r="P23" s="172">
        <v>0</v>
      </c>
      <c r="Q23" s="20">
        <f t="shared" si="2"/>
        <v>0</v>
      </c>
      <c r="R23" s="176">
        <v>0</v>
      </c>
      <c r="S23" s="176">
        <v>0</v>
      </c>
      <c r="T23" s="184">
        <v>0</v>
      </c>
      <c r="U23" s="31">
        <f t="shared" si="3"/>
        <v>0</v>
      </c>
      <c r="V23" s="177">
        <v>0</v>
      </c>
      <c r="W23" s="172">
        <v>0</v>
      </c>
      <c r="X23" s="20">
        <f t="shared" si="4"/>
        <v>0</v>
      </c>
      <c r="Y23" s="176">
        <v>0</v>
      </c>
      <c r="Z23" s="176">
        <v>0</v>
      </c>
      <c r="AA23" s="186">
        <v>0</v>
      </c>
      <c r="AB23" s="31">
        <f t="shared" si="5"/>
        <v>0</v>
      </c>
      <c r="AC23" s="177">
        <v>0</v>
      </c>
      <c r="AD23" s="172">
        <v>0</v>
      </c>
      <c r="AE23" s="20">
        <f t="shared" si="6"/>
        <v>0</v>
      </c>
      <c r="AF23" s="176">
        <v>0</v>
      </c>
      <c r="AG23" s="176">
        <v>0</v>
      </c>
      <c r="AH23" s="188">
        <v>0</v>
      </c>
      <c r="AI23" s="31">
        <f t="shared" si="7"/>
        <v>0</v>
      </c>
      <c r="AJ23" s="177">
        <v>0</v>
      </c>
      <c r="AK23" s="172">
        <v>0</v>
      </c>
      <c r="AL23" s="20">
        <f t="shared" si="8"/>
        <v>0</v>
      </c>
      <c r="AM23" s="176">
        <v>0</v>
      </c>
      <c r="AN23" s="176">
        <v>0</v>
      </c>
      <c r="AO23" s="190">
        <v>0</v>
      </c>
      <c r="AP23" s="31">
        <f t="shared" si="9"/>
        <v>0</v>
      </c>
    </row>
    <row r="24" spans="1:42" s="12" customFormat="1" ht="15" customHeight="1" x14ac:dyDescent="0.35">
      <c r="A24" s="35">
        <f>'JKR PATA 3A'!$A24</f>
        <v>14</v>
      </c>
      <c r="B24" s="54">
        <f>'JKR PATA 3A'!$B24</f>
        <v>0</v>
      </c>
      <c r="C24" s="29" t="s">
        <v>4</v>
      </c>
      <c r="D24" s="19" t="str">
        <f>'JKR PATA 3A'!$D24</f>
        <v>M</v>
      </c>
      <c r="E24" s="19">
        <f>'JKR PATA 3A'!$E24</f>
        <v>0</v>
      </c>
      <c r="F24" s="174">
        <v>0</v>
      </c>
      <c r="G24" s="175">
        <v>0</v>
      </c>
      <c r="H24" s="172">
        <v>0</v>
      </c>
      <c r="I24" s="172">
        <v>0</v>
      </c>
      <c r="J24" s="20">
        <f t="shared" si="0"/>
        <v>0</v>
      </c>
      <c r="K24" s="176">
        <v>0</v>
      </c>
      <c r="L24" s="176">
        <v>0</v>
      </c>
      <c r="M24" s="182">
        <v>0</v>
      </c>
      <c r="N24" s="20">
        <f t="shared" si="1"/>
        <v>0</v>
      </c>
      <c r="O24" s="177">
        <v>0</v>
      </c>
      <c r="P24" s="172">
        <v>0</v>
      </c>
      <c r="Q24" s="20">
        <f t="shared" si="2"/>
        <v>0</v>
      </c>
      <c r="R24" s="176">
        <v>0</v>
      </c>
      <c r="S24" s="176">
        <v>0</v>
      </c>
      <c r="T24" s="184">
        <v>0</v>
      </c>
      <c r="U24" s="31">
        <f t="shared" si="3"/>
        <v>0</v>
      </c>
      <c r="V24" s="177">
        <v>0</v>
      </c>
      <c r="W24" s="172">
        <v>0</v>
      </c>
      <c r="X24" s="20">
        <f t="shared" si="4"/>
        <v>0</v>
      </c>
      <c r="Y24" s="176">
        <v>0</v>
      </c>
      <c r="Z24" s="176">
        <v>0</v>
      </c>
      <c r="AA24" s="186">
        <v>0</v>
      </c>
      <c r="AB24" s="31">
        <f t="shared" si="5"/>
        <v>0</v>
      </c>
      <c r="AC24" s="177">
        <v>0</v>
      </c>
      <c r="AD24" s="172">
        <v>0</v>
      </c>
      <c r="AE24" s="20">
        <f t="shared" si="6"/>
        <v>0</v>
      </c>
      <c r="AF24" s="176">
        <v>0</v>
      </c>
      <c r="AG24" s="176">
        <v>0</v>
      </c>
      <c r="AH24" s="188">
        <v>0</v>
      </c>
      <c r="AI24" s="31">
        <f t="shared" si="7"/>
        <v>0</v>
      </c>
      <c r="AJ24" s="177">
        <v>0</v>
      </c>
      <c r="AK24" s="172">
        <v>0</v>
      </c>
      <c r="AL24" s="20">
        <f t="shared" si="8"/>
        <v>0</v>
      </c>
      <c r="AM24" s="176">
        <v>0</v>
      </c>
      <c r="AN24" s="176">
        <v>0</v>
      </c>
      <c r="AO24" s="190">
        <v>0</v>
      </c>
      <c r="AP24" s="31">
        <f t="shared" si="9"/>
        <v>0</v>
      </c>
    </row>
    <row r="25" spans="1:42" s="12" customFormat="1" ht="15" customHeight="1" x14ac:dyDescent="0.35">
      <c r="A25" s="35">
        <f>'JKR PATA 3A'!$A25</f>
        <v>15</v>
      </c>
      <c r="B25" s="54">
        <f>'JKR PATA 3A'!$B25</f>
        <v>0</v>
      </c>
      <c r="C25" s="29" t="s">
        <v>4</v>
      </c>
      <c r="D25" s="19" t="str">
        <f>'JKR PATA 3A'!$D25</f>
        <v>M</v>
      </c>
      <c r="E25" s="19">
        <f>'JKR PATA 3A'!$E25</f>
        <v>0</v>
      </c>
      <c r="F25" s="174">
        <v>0</v>
      </c>
      <c r="G25" s="175">
        <v>0</v>
      </c>
      <c r="H25" s="172">
        <v>0</v>
      </c>
      <c r="I25" s="172">
        <v>0</v>
      </c>
      <c r="J25" s="20">
        <f t="shared" si="0"/>
        <v>0</v>
      </c>
      <c r="K25" s="176">
        <v>0</v>
      </c>
      <c r="L25" s="176">
        <v>0</v>
      </c>
      <c r="M25" s="182">
        <v>0</v>
      </c>
      <c r="N25" s="20">
        <f t="shared" si="1"/>
        <v>0</v>
      </c>
      <c r="O25" s="177">
        <v>0</v>
      </c>
      <c r="P25" s="172">
        <v>0</v>
      </c>
      <c r="Q25" s="20">
        <f t="shared" si="2"/>
        <v>0</v>
      </c>
      <c r="R25" s="176">
        <v>0</v>
      </c>
      <c r="S25" s="176">
        <v>0</v>
      </c>
      <c r="T25" s="184">
        <v>0</v>
      </c>
      <c r="U25" s="31">
        <f t="shared" si="3"/>
        <v>0</v>
      </c>
      <c r="V25" s="177">
        <v>0</v>
      </c>
      <c r="W25" s="172">
        <v>0</v>
      </c>
      <c r="X25" s="20">
        <f t="shared" si="4"/>
        <v>0</v>
      </c>
      <c r="Y25" s="176">
        <v>0</v>
      </c>
      <c r="Z25" s="176">
        <v>0</v>
      </c>
      <c r="AA25" s="186">
        <v>0</v>
      </c>
      <c r="AB25" s="31">
        <f t="shared" si="5"/>
        <v>0</v>
      </c>
      <c r="AC25" s="177">
        <v>0</v>
      </c>
      <c r="AD25" s="172">
        <v>0</v>
      </c>
      <c r="AE25" s="20">
        <f t="shared" si="6"/>
        <v>0</v>
      </c>
      <c r="AF25" s="176">
        <v>0</v>
      </c>
      <c r="AG25" s="176">
        <v>0</v>
      </c>
      <c r="AH25" s="188">
        <v>0</v>
      </c>
      <c r="AI25" s="31">
        <f t="shared" si="7"/>
        <v>0</v>
      </c>
      <c r="AJ25" s="177">
        <v>0</v>
      </c>
      <c r="AK25" s="172">
        <v>0</v>
      </c>
      <c r="AL25" s="20">
        <f t="shared" si="8"/>
        <v>0</v>
      </c>
      <c r="AM25" s="176">
        <v>0</v>
      </c>
      <c r="AN25" s="176">
        <v>0</v>
      </c>
      <c r="AO25" s="190">
        <v>0</v>
      </c>
      <c r="AP25" s="31">
        <f t="shared" si="9"/>
        <v>0</v>
      </c>
    </row>
    <row r="26" spans="1:42" s="12" customFormat="1" ht="15" customHeight="1" x14ac:dyDescent="0.35">
      <c r="A26" s="35">
        <f>'JKR PATA 3A'!$A26</f>
        <v>16</v>
      </c>
      <c r="B26" s="54">
        <f>'JKR PATA 3A'!$B26</f>
        <v>0</v>
      </c>
      <c r="C26" s="29" t="s">
        <v>4</v>
      </c>
      <c r="D26" s="19" t="str">
        <f>'JKR PATA 3A'!$D26</f>
        <v>M</v>
      </c>
      <c r="E26" s="19">
        <f>'JKR PATA 3A'!$E26</f>
        <v>0</v>
      </c>
      <c r="F26" s="174">
        <v>0</v>
      </c>
      <c r="G26" s="175">
        <v>0</v>
      </c>
      <c r="H26" s="172">
        <v>0</v>
      </c>
      <c r="I26" s="172">
        <v>0</v>
      </c>
      <c r="J26" s="20">
        <f t="shared" si="0"/>
        <v>0</v>
      </c>
      <c r="K26" s="176">
        <v>0</v>
      </c>
      <c r="L26" s="176">
        <v>0</v>
      </c>
      <c r="M26" s="182">
        <v>0</v>
      </c>
      <c r="N26" s="20">
        <f t="shared" si="1"/>
        <v>0</v>
      </c>
      <c r="O26" s="177">
        <v>0</v>
      </c>
      <c r="P26" s="172">
        <v>0</v>
      </c>
      <c r="Q26" s="20">
        <f t="shared" si="2"/>
        <v>0</v>
      </c>
      <c r="R26" s="176">
        <v>0</v>
      </c>
      <c r="S26" s="176">
        <v>0</v>
      </c>
      <c r="T26" s="184">
        <v>0</v>
      </c>
      <c r="U26" s="31">
        <f t="shared" si="3"/>
        <v>0</v>
      </c>
      <c r="V26" s="177">
        <v>0</v>
      </c>
      <c r="W26" s="172">
        <v>0</v>
      </c>
      <c r="X26" s="20">
        <f t="shared" si="4"/>
        <v>0</v>
      </c>
      <c r="Y26" s="176">
        <v>0</v>
      </c>
      <c r="Z26" s="176">
        <v>0</v>
      </c>
      <c r="AA26" s="186">
        <v>0</v>
      </c>
      <c r="AB26" s="31">
        <f t="shared" si="5"/>
        <v>0</v>
      </c>
      <c r="AC26" s="177">
        <v>0</v>
      </c>
      <c r="AD26" s="172">
        <v>0</v>
      </c>
      <c r="AE26" s="20">
        <f t="shared" si="6"/>
        <v>0</v>
      </c>
      <c r="AF26" s="176">
        <v>0</v>
      </c>
      <c r="AG26" s="176">
        <v>0</v>
      </c>
      <c r="AH26" s="188">
        <v>0</v>
      </c>
      <c r="AI26" s="31">
        <f t="shared" si="7"/>
        <v>0</v>
      </c>
      <c r="AJ26" s="177">
        <v>0</v>
      </c>
      <c r="AK26" s="172">
        <v>0</v>
      </c>
      <c r="AL26" s="20">
        <f t="shared" si="8"/>
        <v>0</v>
      </c>
      <c r="AM26" s="176">
        <v>0</v>
      </c>
      <c r="AN26" s="176">
        <v>0</v>
      </c>
      <c r="AO26" s="190">
        <v>0</v>
      </c>
      <c r="AP26" s="31">
        <f t="shared" si="9"/>
        <v>0</v>
      </c>
    </row>
    <row r="27" spans="1:42" s="12" customFormat="1" ht="15" customHeight="1" x14ac:dyDescent="0.35">
      <c r="A27" s="35">
        <f>'JKR PATA 3A'!$A27</f>
        <v>17</v>
      </c>
      <c r="B27" s="54">
        <f>'JKR PATA 3A'!$B27</f>
        <v>0</v>
      </c>
      <c r="C27" s="29" t="s">
        <v>4</v>
      </c>
      <c r="D27" s="19" t="str">
        <f>'JKR PATA 3A'!$D27</f>
        <v>M</v>
      </c>
      <c r="E27" s="19">
        <f>'JKR PATA 3A'!$E27</f>
        <v>0</v>
      </c>
      <c r="F27" s="174">
        <v>0</v>
      </c>
      <c r="G27" s="175">
        <v>0</v>
      </c>
      <c r="H27" s="172">
        <v>0</v>
      </c>
      <c r="I27" s="172">
        <v>0</v>
      </c>
      <c r="J27" s="20">
        <f t="shared" si="0"/>
        <v>0</v>
      </c>
      <c r="K27" s="176">
        <v>0</v>
      </c>
      <c r="L27" s="176">
        <v>0</v>
      </c>
      <c r="M27" s="182">
        <v>0</v>
      </c>
      <c r="N27" s="20">
        <f t="shared" si="1"/>
        <v>0</v>
      </c>
      <c r="O27" s="177">
        <v>0</v>
      </c>
      <c r="P27" s="172">
        <v>0</v>
      </c>
      <c r="Q27" s="20">
        <f t="shared" si="2"/>
        <v>0</v>
      </c>
      <c r="R27" s="176">
        <v>0</v>
      </c>
      <c r="S27" s="176">
        <v>0</v>
      </c>
      <c r="T27" s="184">
        <v>0</v>
      </c>
      <c r="U27" s="31">
        <f t="shared" si="3"/>
        <v>0</v>
      </c>
      <c r="V27" s="177">
        <v>0</v>
      </c>
      <c r="W27" s="172">
        <v>0</v>
      </c>
      <c r="X27" s="20">
        <f t="shared" si="4"/>
        <v>0</v>
      </c>
      <c r="Y27" s="176">
        <v>0</v>
      </c>
      <c r="Z27" s="176">
        <v>0</v>
      </c>
      <c r="AA27" s="186">
        <v>0</v>
      </c>
      <c r="AB27" s="31">
        <f t="shared" si="5"/>
        <v>0</v>
      </c>
      <c r="AC27" s="177">
        <v>0</v>
      </c>
      <c r="AD27" s="172">
        <v>0</v>
      </c>
      <c r="AE27" s="20">
        <f t="shared" si="6"/>
        <v>0</v>
      </c>
      <c r="AF27" s="176">
        <v>0</v>
      </c>
      <c r="AG27" s="176">
        <v>0</v>
      </c>
      <c r="AH27" s="188">
        <v>0</v>
      </c>
      <c r="AI27" s="31">
        <f t="shared" si="7"/>
        <v>0</v>
      </c>
      <c r="AJ27" s="177">
        <v>0</v>
      </c>
      <c r="AK27" s="172">
        <v>0</v>
      </c>
      <c r="AL27" s="20">
        <f t="shared" si="8"/>
        <v>0</v>
      </c>
      <c r="AM27" s="176">
        <v>0</v>
      </c>
      <c r="AN27" s="176">
        <v>0</v>
      </c>
      <c r="AO27" s="190">
        <v>0</v>
      </c>
      <c r="AP27" s="31">
        <f t="shared" si="9"/>
        <v>0</v>
      </c>
    </row>
    <row r="28" spans="1:42" s="12" customFormat="1" ht="15" customHeight="1" x14ac:dyDescent="0.35">
      <c r="A28" s="35">
        <f>'JKR PATA 3A'!$A28</f>
        <v>18</v>
      </c>
      <c r="B28" s="54">
        <f>'JKR PATA 3A'!$B28</f>
        <v>0</v>
      </c>
      <c r="C28" s="29" t="s">
        <v>4</v>
      </c>
      <c r="D28" s="19" t="str">
        <f>'JKR PATA 3A'!$D28</f>
        <v>M</v>
      </c>
      <c r="E28" s="19">
        <f>'JKR PATA 3A'!$E28</f>
        <v>0</v>
      </c>
      <c r="F28" s="174">
        <v>0</v>
      </c>
      <c r="G28" s="175">
        <v>0</v>
      </c>
      <c r="H28" s="172">
        <v>0</v>
      </c>
      <c r="I28" s="172">
        <v>0</v>
      </c>
      <c r="J28" s="20">
        <f t="shared" si="0"/>
        <v>0</v>
      </c>
      <c r="K28" s="176">
        <v>0</v>
      </c>
      <c r="L28" s="176">
        <v>0</v>
      </c>
      <c r="M28" s="182">
        <v>0</v>
      </c>
      <c r="N28" s="20">
        <f t="shared" si="1"/>
        <v>0</v>
      </c>
      <c r="O28" s="177">
        <v>0</v>
      </c>
      <c r="P28" s="172">
        <v>0</v>
      </c>
      <c r="Q28" s="20">
        <f t="shared" si="2"/>
        <v>0</v>
      </c>
      <c r="R28" s="176">
        <v>0</v>
      </c>
      <c r="S28" s="176">
        <v>0</v>
      </c>
      <c r="T28" s="184">
        <v>0</v>
      </c>
      <c r="U28" s="31">
        <f t="shared" si="3"/>
        <v>0</v>
      </c>
      <c r="V28" s="177">
        <v>0</v>
      </c>
      <c r="W28" s="172">
        <v>0</v>
      </c>
      <c r="X28" s="20">
        <f t="shared" si="4"/>
        <v>0</v>
      </c>
      <c r="Y28" s="176">
        <v>0</v>
      </c>
      <c r="Z28" s="176">
        <v>0</v>
      </c>
      <c r="AA28" s="186">
        <v>0</v>
      </c>
      <c r="AB28" s="31">
        <f t="shared" si="5"/>
        <v>0</v>
      </c>
      <c r="AC28" s="177">
        <v>0</v>
      </c>
      <c r="AD28" s="172">
        <v>0</v>
      </c>
      <c r="AE28" s="20">
        <f t="shared" si="6"/>
        <v>0</v>
      </c>
      <c r="AF28" s="176">
        <v>0</v>
      </c>
      <c r="AG28" s="176">
        <v>0</v>
      </c>
      <c r="AH28" s="188">
        <v>0</v>
      </c>
      <c r="AI28" s="31">
        <f t="shared" si="7"/>
        <v>0</v>
      </c>
      <c r="AJ28" s="177">
        <v>0</v>
      </c>
      <c r="AK28" s="172">
        <v>0</v>
      </c>
      <c r="AL28" s="20">
        <f t="shared" si="8"/>
        <v>0</v>
      </c>
      <c r="AM28" s="176">
        <v>0</v>
      </c>
      <c r="AN28" s="176">
        <v>0</v>
      </c>
      <c r="AO28" s="190">
        <v>0</v>
      </c>
      <c r="AP28" s="31">
        <f t="shared" si="9"/>
        <v>0</v>
      </c>
    </row>
    <row r="29" spans="1:42" s="12" customFormat="1" ht="15" customHeight="1" x14ac:dyDescent="0.35">
      <c r="A29" s="35">
        <f>'JKR PATA 3A'!$A29</f>
        <v>19</v>
      </c>
      <c r="B29" s="54">
        <f>'JKR PATA 3A'!$B29</f>
        <v>0</v>
      </c>
      <c r="C29" s="29" t="s">
        <v>4</v>
      </c>
      <c r="D29" s="19" t="str">
        <f>'JKR PATA 3A'!$D29</f>
        <v>M</v>
      </c>
      <c r="E29" s="19">
        <f>'JKR PATA 3A'!$E29</f>
        <v>0</v>
      </c>
      <c r="F29" s="174">
        <v>0</v>
      </c>
      <c r="G29" s="175">
        <v>0</v>
      </c>
      <c r="H29" s="172">
        <v>0</v>
      </c>
      <c r="I29" s="172">
        <v>0</v>
      </c>
      <c r="J29" s="20">
        <f t="shared" si="0"/>
        <v>0</v>
      </c>
      <c r="K29" s="176">
        <v>0</v>
      </c>
      <c r="L29" s="176">
        <v>0</v>
      </c>
      <c r="M29" s="182">
        <v>0</v>
      </c>
      <c r="N29" s="20">
        <f t="shared" si="1"/>
        <v>0</v>
      </c>
      <c r="O29" s="177">
        <v>0</v>
      </c>
      <c r="P29" s="172">
        <v>0</v>
      </c>
      <c r="Q29" s="20">
        <f t="shared" si="2"/>
        <v>0</v>
      </c>
      <c r="R29" s="176">
        <v>0</v>
      </c>
      <c r="S29" s="176">
        <v>0</v>
      </c>
      <c r="T29" s="184">
        <v>0</v>
      </c>
      <c r="U29" s="31">
        <f t="shared" si="3"/>
        <v>0</v>
      </c>
      <c r="V29" s="177">
        <v>0</v>
      </c>
      <c r="W29" s="172">
        <v>0</v>
      </c>
      <c r="X29" s="20">
        <f t="shared" si="4"/>
        <v>0</v>
      </c>
      <c r="Y29" s="176">
        <v>0</v>
      </c>
      <c r="Z29" s="176">
        <v>0</v>
      </c>
      <c r="AA29" s="186">
        <v>0</v>
      </c>
      <c r="AB29" s="31">
        <f t="shared" si="5"/>
        <v>0</v>
      </c>
      <c r="AC29" s="177">
        <v>0</v>
      </c>
      <c r="AD29" s="172">
        <v>0</v>
      </c>
      <c r="AE29" s="20">
        <f t="shared" si="6"/>
        <v>0</v>
      </c>
      <c r="AF29" s="176">
        <v>0</v>
      </c>
      <c r="AG29" s="176">
        <v>0</v>
      </c>
      <c r="AH29" s="188">
        <v>0</v>
      </c>
      <c r="AI29" s="31">
        <f t="shared" si="7"/>
        <v>0</v>
      </c>
      <c r="AJ29" s="177">
        <v>0</v>
      </c>
      <c r="AK29" s="172">
        <v>0</v>
      </c>
      <c r="AL29" s="20">
        <f t="shared" si="8"/>
        <v>0</v>
      </c>
      <c r="AM29" s="176">
        <v>0</v>
      </c>
      <c r="AN29" s="176">
        <v>0</v>
      </c>
      <c r="AO29" s="190">
        <v>0</v>
      </c>
      <c r="AP29" s="31">
        <f t="shared" si="9"/>
        <v>0</v>
      </c>
    </row>
    <row r="30" spans="1:42" s="12" customFormat="1" ht="15" customHeight="1" x14ac:dyDescent="0.35">
      <c r="A30" s="35">
        <f>'JKR PATA 3A'!$A30</f>
        <v>20</v>
      </c>
      <c r="B30" s="54">
        <f>'JKR PATA 3A'!$B30</f>
        <v>0</v>
      </c>
      <c r="C30" s="29" t="s">
        <v>4</v>
      </c>
      <c r="D30" s="19" t="str">
        <f>'JKR PATA 3A'!$D30</f>
        <v>M</v>
      </c>
      <c r="E30" s="19">
        <f>'JKR PATA 3A'!$E30</f>
        <v>0</v>
      </c>
      <c r="F30" s="174">
        <v>0</v>
      </c>
      <c r="G30" s="175">
        <v>0</v>
      </c>
      <c r="H30" s="172">
        <v>0</v>
      </c>
      <c r="I30" s="172">
        <v>0</v>
      </c>
      <c r="J30" s="20">
        <f t="shared" si="0"/>
        <v>0</v>
      </c>
      <c r="K30" s="176">
        <v>0</v>
      </c>
      <c r="L30" s="176">
        <v>0</v>
      </c>
      <c r="M30" s="182">
        <v>0</v>
      </c>
      <c r="N30" s="20">
        <f t="shared" si="1"/>
        <v>0</v>
      </c>
      <c r="O30" s="177">
        <v>0</v>
      </c>
      <c r="P30" s="172">
        <v>0</v>
      </c>
      <c r="Q30" s="20">
        <f t="shared" si="2"/>
        <v>0</v>
      </c>
      <c r="R30" s="176">
        <v>0</v>
      </c>
      <c r="S30" s="176">
        <v>0</v>
      </c>
      <c r="T30" s="184">
        <v>0</v>
      </c>
      <c r="U30" s="31">
        <f t="shared" si="3"/>
        <v>0</v>
      </c>
      <c r="V30" s="177">
        <v>0</v>
      </c>
      <c r="W30" s="172">
        <v>0</v>
      </c>
      <c r="X30" s="20">
        <f t="shared" si="4"/>
        <v>0</v>
      </c>
      <c r="Y30" s="176">
        <v>0</v>
      </c>
      <c r="Z30" s="176">
        <v>0</v>
      </c>
      <c r="AA30" s="186">
        <v>0</v>
      </c>
      <c r="AB30" s="31">
        <f t="shared" si="5"/>
        <v>0</v>
      </c>
      <c r="AC30" s="177">
        <v>0</v>
      </c>
      <c r="AD30" s="172">
        <v>0</v>
      </c>
      <c r="AE30" s="20">
        <f t="shared" si="6"/>
        <v>0</v>
      </c>
      <c r="AF30" s="176">
        <v>0</v>
      </c>
      <c r="AG30" s="176">
        <v>0</v>
      </c>
      <c r="AH30" s="188">
        <v>0</v>
      </c>
      <c r="AI30" s="31">
        <f t="shared" si="7"/>
        <v>0</v>
      </c>
      <c r="AJ30" s="177">
        <v>0</v>
      </c>
      <c r="AK30" s="172">
        <v>0</v>
      </c>
      <c r="AL30" s="20">
        <f t="shared" si="8"/>
        <v>0</v>
      </c>
      <c r="AM30" s="176">
        <v>0</v>
      </c>
      <c r="AN30" s="176">
        <v>0</v>
      </c>
      <c r="AO30" s="190">
        <v>0</v>
      </c>
      <c r="AP30" s="31">
        <f t="shared" si="9"/>
        <v>0</v>
      </c>
    </row>
    <row r="31" spans="1:42" s="12" customFormat="1" ht="15" customHeight="1" x14ac:dyDescent="0.35">
      <c r="A31" s="35">
        <f>'JKR PATA 3A'!$A31</f>
        <v>21</v>
      </c>
      <c r="B31" s="54">
        <f>'JKR PATA 3A'!$B31</f>
        <v>0</v>
      </c>
      <c r="C31" s="29" t="s">
        <v>4</v>
      </c>
      <c r="D31" s="19" t="str">
        <f>'JKR PATA 3A'!$D31</f>
        <v>M</v>
      </c>
      <c r="E31" s="19">
        <f>'JKR PATA 3A'!$E31</f>
        <v>0</v>
      </c>
      <c r="F31" s="174">
        <v>0</v>
      </c>
      <c r="G31" s="175">
        <v>0</v>
      </c>
      <c r="H31" s="172">
        <v>0</v>
      </c>
      <c r="I31" s="172">
        <v>0</v>
      </c>
      <c r="J31" s="20">
        <f t="shared" si="0"/>
        <v>0</v>
      </c>
      <c r="K31" s="176">
        <v>0</v>
      </c>
      <c r="L31" s="176">
        <v>0</v>
      </c>
      <c r="M31" s="182">
        <v>0</v>
      </c>
      <c r="N31" s="20">
        <f t="shared" si="1"/>
        <v>0</v>
      </c>
      <c r="O31" s="177">
        <v>0</v>
      </c>
      <c r="P31" s="172">
        <v>0</v>
      </c>
      <c r="Q31" s="20">
        <f t="shared" si="2"/>
        <v>0</v>
      </c>
      <c r="R31" s="176">
        <v>0</v>
      </c>
      <c r="S31" s="176">
        <v>0</v>
      </c>
      <c r="T31" s="184">
        <v>0</v>
      </c>
      <c r="U31" s="31">
        <f t="shared" si="3"/>
        <v>0</v>
      </c>
      <c r="V31" s="177">
        <v>0</v>
      </c>
      <c r="W31" s="172">
        <v>0</v>
      </c>
      <c r="X31" s="20">
        <f t="shared" si="4"/>
        <v>0</v>
      </c>
      <c r="Y31" s="176">
        <v>0</v>
      </c>
      <c r="Z31" s="176">
        <v>0</v>
      </c>
      <c r="AA31" s="186">
        <v>0</v>
      </c>
      <c r="AB31" s="31">
        <f t="shared" si="5"/>
        <v>0</v>
      </c>
      <c r="AC31" s="177">
        <v>0</v>
      </c>
      <c r="AD31" s="172">
        <v>0</v>
      </c>
      <c r="AE31" s="20">
        <f t="shared" si="6"/>
        <v>0</v>
      </c>
      <c r="AF31" s="176">
        <v>0</v>
      </c>
      <c r="AG31" s="176">
        <v>0</v>
      </c>
      <c r="AH31" s="188">
        <v>0</v>
      </c>
      <c r="AI31" s="31">
        <f t="shared" si="7"/>
        <v>0</v>
      </c>
      <c r="AJ31" s="177">
        <v>0</v>
      </c>
      <c r="AK31" s="172">
        <v>0</v>
      </c>
      <c r="AL31" s="20">
        <f t="shared" si="8"/>
        <v>0</v>
      </c>
      <c r="AM31" s="176">
        <v>0</v>
      </c>
      <c r="AN31" s="176">
        <v>0</v>
      </c>
      <c r="AO31" s="190">
        <v>0</v>
      </c>
      <c r="AP31" s="31">
        <f t="shared" si="9"/>
        <v>0</v>
      </c>
    </row>
    <row r="32" spans="1:42" s="12" customFormat="1" ht="15" customHeight="1" x14ac:dyDescent="0.35">
      <c r="A32" s="35">
        <f>'JKR PATA 3A'!$A32</f>
        <v>22</v>
      </c>
      <c r="B32" s="54">
        <f>'JKR PATA 3A'!$B32</f>
        <v>0</v>
      </c>
      <c r="C32" s="29" t="s">
        <v>4</v>
      </c>
      <c r="D32" s="19" t="str">
        <f>'JKR PATA 3A'!$D32</f>
        <v>M</v>
      </c>
      <c r="E32" s="19">
        <f>'JKR PATA 3A'!$E32</f>
        <v>0</v>
      </c>
      <c r="F32" s="174">
        <v>0</v>
      </c>
      <c r="G32" s="175">
        <v>0</v>
      </c>
      <c r="H32" s="172">
        <v>0</v>
      </c>
      <c r="I32" s="172">
        <v>0</v>
      </c>
      <c r="J32" s="20">
        <f t="shared" si="0"/>
        <v>0</v>
      </c>
      <c r="K32" s="176">
        <v>0</v>
      </c>
      <c r="L32" s="176">
        <v>0</v>
      </c>
      <c r="M32" s="182">
        <v>0</v>
      </c>
      <c r="N32" s="20">
        <f t="shared" si="1"/>
        <v>0</v>
      </c>
      <c r="O32" s="177">
        <v>0</v>
      </c>
      <c r="P32" s="172">
        <v>0</v>
      </c>
      <c r="Q32" s="20">
        <f t="shared" si="2"/>
        <v>0</v>
      </c>
      <c r="R32" s="176">
        <v>0</v>
      </c>
      <c r="S32" s="176">
        <v>0</v>
      </c>
      <c r="T32" s="184">
        <v>0</v>
      </c>
      <c r="U32" s="31">
        <f t="shared" si="3"/>
        <v>0</v>
      </c>
      <c r="V32" s="177">
        <v>0</v>
      </c>
      <c r="W32" s="172">
        <v>0</v>
      </c>
      <c r="X32" s="20">
        <f t="shared" si="4"/>
        <v>0</v>
      </c>
      <c r="Y32" s="176">
        <v>0</v>
      </c>
      <c r="Z32" s="176">
        <v>0</v>
      </c>
      <c r="AA32" s="186">
        <v>0</v>
      </c>
      <c r="AB32" s="31">
        <f t="shared" si="5"/>
        <v>0</v>
      </c>
      <c r="AC32" s="177">
        <v>0</v>
      </c>
      <c r="AD32" s="172">
        <v>0</v>
      </c>
      <c r="AE32" s="20">
        <f t="shared" si="6"/>
        <v>0</v>
      </c>
      <c r="AF32" s="176">
        <v>0</v>
      </c>
      <c r="AG32" s="176">
        <v>0</v>
      </c>
      <c r="AH32" s="188">
        <v>0</v>
      </c>
      <c r="AI32" s="31">
        <f t="shared" si="7"/>
        <v>0</v>
      </c>
      <c r="AJ32" s="177">
        <v>0</v>
      </c>
      <c r="AK32" s="172">
        <v>0</v>
      </c>
      <c r="AL32" s="20">
        <f t="shared" si="8"/>
        <v>0</v>
      </c>
      <c r="AM32" s="176">
        <v>0</v>
      </c>
      <c r="AN32" s="176">
        <v>0</v>
      </c>
      <c r="AO32" s="190">
        <v>0</v>
      </c>
      <c r="AP32" s="31">
        <f t="shared" si="9"/>
        <v>0</v>
      </c>
    </row>
    <row r="33" spans="1:42" s="12" customFormat="1" ht="15" customHeight="1" x14ac:dyDescent="0.35">
      <c r="A33" s="35">
        <f>'JKR PATA 3A'!$A33</f>
        <v>23</v>
      </c>
      <c r="B33" s="54">
        <f>'JKR PATA 3A'!$B33</f>
        <v>0</v>
      </c>
      <c r="C33" s="29" t="s">
        <v>4</v>
      </c>
      <c r="D33" s="19" t="str">
        <f>'JKR PATA 3A'!$D33</f>
        <v>M</v>
      </c>
      <c r="E33" s="19">
        <f>'JKR PATA 3A'!$E33</f>
        <v>0</v>
      </c>
      <c r="F33" s="174">
        <v>0</v>
      </c>
      <c r="G33" s="175">
        <v>0</v>
      </c>
      <c r="H33" s="172">
        <v>0</v>
      </c>
      <c r="I33" s="172">
        <v>0</v>
      </c>
      <c r="J33" s="20">
        <f t="shared" si="0"/>
        <v>0</v>
      </c>
      <c r="K33" s="176">
        <v>0</v>
      </c>
      <c r="L33" s="176">
        <v>0</v>
      </c>
      <c r="M33" s="182">
        <v>0</v>
      </c>
      <c r="N33" s="20">
        <f t="shared" si="1"/>
        <v>0</v>
      </c>
      <c r="O33" s="177">
        <v>0</v>
      </c>
      <c r="P33" s="172">
        <v>0</v>
      </c>
      <c r="Q33" s="20">
        <f t="shared" si="2"/>
        <v>0</v>
      </c>
      <c r="R33" s="176">
        <v>0</v>
      </c>
      <c r="S33" s="176">
        <v>0</v>
      </c>
      <c r="T33" s="184">
        <v>0</v>
      </c>
      <c r="U33" s="31">
        <f t="shared" si="3"/>
        <v>0</v>
      </c>
      <c r="V33" s="177">
        <v>0</v>
      </c>
      <c r="W33" s="172">
        <v>0</v>
      </c>
      <c r="X33" s="20">
        <f t="shared" si="4"/>
        <v>0</v>
      </c>
      <c r="Y33" s="176">
        <v>0</v>
      </c>
      <c r="Z33" s="176">
        <v>0</v>
      </c>
      <c r="AA33" s="186">
        <v>0</v>
      </c>
      <c r="AB33" s="31">
        <f t="shared" si="5"/>
        <v>0</v>
      </c>
      <c r="AC33" s="177">
        <v>0</v>
      </c>
      <c r="AD33" s="172">
        <v>0</v>
      </c>
      <c r="AE33" s="20">
        <f t="shared" si="6"/>
        <v>0</v>
      </c>
      <c r="AF33" s="176">
        <v>0</v>
      </c>
      <c r="AG33" s="176">
        <v>0</v>
      </c>
      <c r="AH33" s="188">
        <v>0</v>
      </c>
      <c r="AI33" s="31">
        <f t="shared" si="7"/>
        <v>0</v>
      </c>
      <c r="AJ33" s="177">
        <v>0</v>
      </c>
      <c r="AK33" s="172">
        <v>0</v>
      </c>
      <c r="AL33" s="20">
        <f t="shared" si="8"/>
        <v>0</v>
      </c>
      <c r="AM33" s="176">
        <v>0</v>
      </c>
      <c r="AN33" s="176">
        <v>0</v>
      </c>
      <c r="AO33" s="190">
        <v>0</v>
      </c>
      <c r="AP33" s="31">
        <f t="shared" si="9"/>
        <v>0</v>
      </c>
    </row>
    <row r="34" spans="1:42" s="12" customFormat="1" ht="15" customHeight="1" x14ac:dyDescent="0.35">
      <c r="A34" s="35">
        <f>'JKR PATA 3A'!$A34</f>
        <v>24</v>
      </c>
      <c r="B34" s="54">
        <f>'JKR PATA 3A'!$B34</f>
        <v>0</v>
      </c>
      <c r="C34" s="29" t="s">
        <v>4</v>
      </c>
      <c r="D34" s="19" t="str">
        <f>'JKR PATA 3A'!$D34</f>
        <v>M</v>
      </c>
      <c r="E34" s="19">
        <f>'JKR PATA 3A'!$E34</f>
        <v>0</v>
      </c>
      <c r="F34" s="174">
        <v>0</v>
      </c>
      <c r="G34" s="175">
        <v>0</v>
      </c>
      <c r="H34" s="172">
        <v>0</v>
      </c>
      <c r="I34" s="172">
        <v>0</v>
      </c>
      <c r="J34" s="20">
        <f t="shared" si="0"/>
        <v>0</v>
      </c>
      <c r="K34" s="176">
        <v>0</v>
      </c>
      <c r="L34" s="176">
        <v>0</v>
      </c>
      <c r="M34" s="182">
        <v>0</v>
      </c>
      <c r="N34" s="20">
        <f t="shared" si="1"/>
        <v>0</v>
      </c>
      <c r="O34" s="177">
        <v>0</v>
      </c>
      <c r="P34" s="172">
        <v>0</v>
      </c>
      <c r="Q34" s="20">
        <f t="shared" si="2"/>
        <v>0</v>
      </c>
      <c r="R34" s="176">
        <v>0</v>
      </c>
      <c r="S34" s="176">
        <v>0</v>
      </c>
      <c r="T34" s="184">
        <v>0</v>
      </c>
      <c r="U34" s="31">
        <f t="shared" si="3"/>
        <v>0</v>
      </c>
      <c r="V34" s="177">
        <v>0</v>
      </c>
      <c r="W34" s="172">
        <v>0</v>
      </c>
      <c r="X34" s="20">
        <f t="shared" si="4"/>
        <v>0</v>
      </c>
      <c r="Y34" s="176">
        <v>0</v>
      </c>
      <c r="Z34" s="176">
        <v>0</v>
      </c>
      <c r="AA34" s="186">
        <v>0</v>
      </c>
      <c r="AB34" s="31">
        <f t="shared" si="5"/>
        <v>0</v>
      </c>
      <c r="AC34" s="177">
        <v>0</v>
      </c>
      <c r="AD34" s="172">
        <v>0</v>
      </c>
      <c r="AE34" s="20">
        <f t="shared" si="6"/>
        <v>0</v>
      </c>
      <c r="AF34" s="176">
        <v>0</v>
      </c>
      <c r="AG34" s="176">
        <v>0</v>
      </c>
      <c r="AH34" s="188">
        <v>0</v>
      </c>
      <c r="AI34" s="31">
        <f t="shared" si="7"/>
        <v>0</v>
      </c>
      <c r="AJ34" s="177">
        <v>0</v>
      </c>
      <c r="AK34" s="172">
        <v>0</v>
      </c>
      <c r="AL34" s="20">
        <f t="shared" si="8"/>
        <v>0</v>
      </c>
      <c r="AM34" s="176">
        <v>0</v>
      </c>
      <c r="AN34" s="176">
        <v>0</v>
      </c>
      <c r="AO34" s="190">
        <v>0</v>
      </c>
      <c r="AP34" s="31">
        <f t="shared" si="9"/>
        <v>0</v>
      </c>
    </row>
    <row r="35" spans="1:42" s="12" customFormat="1" ht="15" customHeight="1" x14ac:dyDescent="0.35">
      <c r="A35" s="35">
        <f>'JKR PATA 3A'!$A35</f>
        <v>25</v>
      </c>
      <c r="B35" s="54">
        <f>'JKR PATA 3A'!$B35</f>
        <v>0</v>
      </c>
      <c r="C35" s="29" t="s">
        <v>4</v>
      </c>
      <c r="D35" s="19" t="str">
        <f>'JKR PATA 3A'!$D35</f>
        <v>M</v>
      </c>
      <c r="E35" s="19">
        <f>'JKR PATA 3A'!$E35</f>
        <v>0</v>
      </c>
      <c r="F35" s="174">
        <v>0</v>
      </c>
      <c r="G35" s="175">
        <v>0</v>
      </c>
      <c r="H35" s="172">
        <v>0</v>
      </c>
      <c r="I35" s="172">
        <v>0</v>
      </c>
      <c r="J35" s="20">
        <f t="shared" si="0"/>
        <v>0</v>
      </c>
      <c r="K35" s="176">
        <v>0</v>
      </c>
      <c r="L35" s="176">
        <v>0</v>
      </c>
      <c r="M35" s="182">
        <v>0</v>
      </c>
      <c r="N35" s="20">
        <f t="shared" si="1"/>
        <v>0</v>
      </c>
      <c r="O35" s="177">
        <v>0</v>
      </c>
      <c r="P35" s="172">
        <v>0</v>
      </c>
      <c r="Q35" s="20">
        <f t="shared" si="2"/>
        <v>0</v>
      </c>
      <c r="R35" s="176">
        <v>0</v>
      </c>
      <c r="S35" s="176">
        <v>0</v>
      </c>
      <c r="T35" s="184">
        <v>0</v>
      </c>
      <c r="U35" s="31">
        <f t="shared" si="3"/>
        <v>0</v>
      </c>
      <c r="V35" s="177">
        <v>0</v>
      </c>
      <c r="W35" s="172">
        <v>0</v>
      </c>
      <c r="X35" s="20">
        <f t="shared" si="4"/>
        <v>0</v>
      </c>
      <c r="Y35" s="176">
        <v>0</v>
      </c>
      <c r="Z35" s="176">
        <v>0</v>
      </c>
      <c r="AA35" s="186">
        <v>0</v>
      </c>
      <c r="AB35" s="31">
        <f t="shared" si="5"/>
        <v>0</v>
      </c>
      <c r="AC35" s="177">
        <v>0</v>
      </c>
      <c r="AD35" s="172">
        <v>0</v>
      </c>
      <c r="AE35" s="20">
        <f t="shared" si="6"/>
        <v>0</v>
      </c>
      <c r="AF35" s="176">
        <v>0</v>
      </c>
      <c r="AG35" s="176">
        <v>0</v>
      </c>
      <c r="AH35" s="188">
        <v>0</v>
      </c>
      <c r="AI35" s="31">
        <f t="shared" si="7"/>
        <v>0</v>
      </c>
      <c r="AJ35" s="177">
        <v>0</v>
      </c>
      <c r="AK35" s="172">
        <v>0</v>
      </c>
      <c r="AL35" s="20">
        <f t="shared" si="8"/>
        <v>0</v>
      </c>
      <c r="AM35" s="176">
        <v>0</v>
      </c>
      <c r="AN35" s="176">
        <v>0</v>
      </c>
      <c r="AO35" s="190">
        <v>0</v>
      </c>
      <c r="AP35" s="31">
        <f t="shared" si="9"/>
        <v>0</v>
      </c>
    </row>
    <row r="36" spans="1:42" s="18" customFormat="1" ht="15" customHeight="1" x14ac:dyDescent="0.35">
      <c r="A36" s="36"/>
      <c r="B36" s="33" t="s">
        <v>8</v>
      </c>
      <c r="C36" s="30" t="str">
        <f>$C$11</f>
        <v>AB</v>
      </c>
      <c r="D36" s="21" t="str">
        <f>$D$11</f>
        <v>M</v>
      </c>
      <c r="E36" s="21">
        <f>SUBTOTAL(109,KJA_3BMILIKAN[Bil. Premis Aset M4.])</f>
        <v>0</v>
      </c>
      <c r="F36" s="22">
        <f>SUBTOTAL(109,KJA_3BMILIKAN[Saiz Premis (luas/panjang) (m²/km) M4.])</f>
        <v>0</v>
      </c>
      <c r="G36" s="21">
        <f>SUBTOTAL(109,KJA_3BMILIKAN[Populasi (Bil.) M4.])</f>
        <v>0</v>
      </c>
      <c r="H36" s="21">
        <f>SUBTOTAL(109,KJA_3BMILIKAN[Rancang (Bil.) 
(a) M5.])</f>
        <v>0</v>
      </c>
      <c r="I36" s="21">
        <f>SUBTOTAL(109,KJA_3BMILIKAN[Laksana (Bil.)  
(b) M5.])</f>
        <v>0</v>
      </c>
      <c r="J36" s="24">
        <f>IFERROR(I36/KJA_3BMILIKAN[[#Totals],[Rancang (Bil.) 
(a) M5.]],0%)</f>
        <v>0</v>
      </c>
      <c r="K36" s="171">
        <f>SUBTOTAL(109,KJA_3BMILIKAN[Mohon (RM) M5.])</f>
        <v>0</v>
      </c>
      <c r="L36" s="171">
        <f>SUBTOTAL(109,KJA_3BMILIKAN[Terima (RM) 
( c) M5.])</f>
        <v>0</v>
      </c>
      <c r="M36" s="183">
        <f>SUBTOTAL(109,KJA_3BMILIKAN[Jumlah Belanja (RM) 
(d) M5.])</f>
        <v>0</v>
      </c>
      <c r="N36" s="24">
        <f>IFERROR(KJA_3BMILIKAN[[#Totals],[Jumlah Belanja (RM) 
(d) M5.]]/KJA_3BMILIKAN[[#Totals],[Terima (RM) 
( c) M5.]],0%)</f>
        <v>0</v>
      </c>
      <c r="O36" s="30">
        <f>SUBTOTAL(109,KJA_3BMILIKAN[Rancang (Bil.) 
(a) M6.])</f>
        <v>0</v>
      </c>
      <c r="P36" s="21">
        <f>SUBTOTAL(109,KJA_3BMILIKAN[Laksana (Bil.)  
(b) M6.])</f>
        <v>0</v>
      </c>
      <c r="Q36" s="24">
        <f>IFERROR(KJA_3BMILIKAN[[#Totals],[Laksana (Bil.)  
(b) M6.]]/KJA_3BMILIKAN[[#Totals],[Rancang (Bil.) 
(a) M6.]],0%)</f>
        <v>0</v>
      </c>
      <c r="R36" s="171">
        <f>SUBTOTAL(109,KJA_3BMILIKAN[Mohon (RM) M6.])</f>
        <v>0</v>
      </c>
      <c r="S36" s="171">
        <f>SUBTOTAL(109,KJA_3BMILIKAN[Terima (RM) 
( c) M6.])</f>
        <v>0</v>
      </c>
      <c r="T36" s="185">
        <f>SUBTOTAL(109,KJA_3BMILIKAN[Jumlah Belanja (RM) 
(d) M6.])</f>
        <v>0</v>
      </c>
      <c r="U36" s="32">
        <f>IFERROR(KJA_3BMILIKAN[[#Totals],[Jumlah Belanja (RM) 
(d) M6.]]/KJA_3BMILIKAN[[#Totals],[Terima (RM) 
( c) M6.]],0%)</f>
        <v>0</v>
      </c>
      <c r="V36" s="30">
        <f>SUBTOTAL(109,KJA_3BMILIKAN[Rancang (Bil.) 
(a) M7.])</f>
        <v>0</v>
      </c>
      <c r="W36" s="21">
        <f>SUBTOTAL(109,KJA_3BMILIKAN[Laksana (Bil.)  
(b) M7.])</f>
        <v>0</v>
      </c>
      <c r="X36" s="24">
        <f>IFERROR(KJA_3BMILIKAN[[#Totals],[Laksana (Bil.)  
(b) M7.]]/KJA_3BMILIKAN[[#Totals],[Rancang (Bil.) 
(a) M7.]],0%)</f>
        <v>0</v>
      </c>
      <c r="Y36" s="171">
        <f>SUBTOTAL(109,KJA_3BMILIKAN[Mohon (RM) M7.])</f>
        <v>0</v>
      </c>
      <c r="Z36" s="171">
        <f>SUBTOTAL(109,KJA_3BMILIKAN[Terima (RM)
( c) M7.])</f>
        <v>0</v>
      </c>
      <c r="AA36" s="187">
        <f>SUBTOTAL(109,KJA_3BMILIKAN[Jumlah Belanja (RM)
(d) M7.])</f>
        <v>0</v>
      </c>
      <c r="AB36" s="32">
        <f>IFERROR(KJA_3BMILIKAN[[#Totals],[Jumlah Belanja (RM)
(d) M7.]]/KJA_3BMILIKAN[[#Totals],[Terima (RM)
( c) M7.]],0%)</f>
        <v>0</v>
      </c>
      <c r="AC36" s="30">
        <f>SUBTOTAL(109,KJA_3BMILIKAN[Rancang (Bil.) 
(a) M8.])</f>
        <v>0</v>
      </c>
      <c r="AD36" s="21">
        <f>SUBTOTAL(109,KJA_3BMILIKAN[Laksana (Bil.)  
(b) M8.])</f>
        <v>0</v>
      </c>
      <c r="AE36" s="24">
        <f>IFERROR(KJA_3BMILIKAN[[#Totals],[Laksana (Bil.)  
(b) M8.]]/KJA_3BMILIKAN[[#Totals],[Rancang (Bil.) 
(a) M8.]],0%)</f>
        <v>0</v>
      </c>
      <c r="AF36" s="171">
        <f>SUBTOTAL(109,KJA_3BMILIKAN[Mohon (RM) M8.])</f>
        <v>0</v>
      </c>
      <c r="AG36" s="171">
        <f>SUBTOTAL(109,KJA_3BMILIKAN[Terima (RM) 
( c) M8.])</f>
        <v>0</v>
      </c>
      <c r="AH36" s="189">
        <f>SUBTOTAL(109,KJA_3BMILIKAN[Jumlah Belanja (RM) 
( d) M8.])</f>
        <v>0</v>
      </c>
      <c r="AI36" s="32">
        <f>IFERROR(KJA_3BMILIKAN[[#Totals],[Jumlah Belanja (RM) 
( d) M8.]]/KJA_3BMILIKAN[[#Totals],[Terima (RM) 
( c) M8.]],0%)</f>
        <v>0</v>
      </c>
      <c r="AJ36" s="30">
        <f>SUBTOTAL(109,KJA_3BMILIKAN[Rancang (Bil.)
(a) M9.])</f>
        <v>0</v>
      </c>
      <c r="AK36" s="21">
        <f>SUBTOTAL(109,KJA_3BMILIKAN[Laksana (Bil.)  
(b) M9.])</f>
        <v>0</v>
      </c>
      <c r="AL36" s="24">
        <f>IFERROR(KJA_3BMILIKAN[[#Totals],[Laksana (Bil.)  
(b) M9.]]/KJA_3BMILIKAN[[#Totals],[Rancang (Bil.)
(a) M9.]],0%)</f>
        <v>0</v>
      </c>
      <c r="AM36" s="171">
        <f>SUBTOTAL(109,KJA_3BMILIKAN[Mohon (RM) M9.])</f>
        <v>0</v>
      </c>
      <c r="AN36" s="171">
        <f>SUBTOTAL(109,KJA_3BMILIKAN[Terima (RM) 
( c) M9.])</f>
        <v>0</v>
      </c>
      <c r="AO36" s="191">
        <f>SUBTOTAL(109,KJA_3BMILIKAN[Jumlah Belanja (RM) 
( d) M9.])</f>
        <v>0</v>
      </c>
      <c r="AP36" s="32">
        <f>IFERROR(KJA_3BMILIKAN[[#Totals],[Jumlah Belanja (RM) 
( d) M9.]]/KJA_3BMILIKAN[[#Totals],[Terima (RM) 
( c) M9.]],0%)</f>
        <v>0</v>
      </c>
    </row>
    <row r="37" spans="1:42" s="18" customFormat="1" ht="15" customHeight="1" x14ac:dyDescent="0.35">
      <c r="D37" s="21"/>
      <c r="E37" s="21"/>
      <c r="F37" s="22"/>
      <c r="G37" s="23"/>
      <c r="H37" s="21"/>
      <c r="I37" s="21"/>
      <c r="J37" s="24"/>
      <c r="K37" s="22"/>
      <c r="L37" s="22"/>
      <c r="M37" s="22"/>
      <c r="N37" s="24"/>
      <c r="O37" s="21"/>
      <c r="P37" s="21"/>
      <c r="R37" s="22"/>
      <c r="S37" s="22"/>
      <c r="T37" s="22"/>
      <c r="V37" s="21"/>
      <c r="W37" s="21"/>
      <c r="Y37" s="22"/>
      <c r="Z37" s="22"/>
      <c r="AA37" s="22"/>
      <c r="AB37" s="33"/>
      <c r="AC37" s="30"/>
      <c r="AD37" s="21"/>
      <c r="AF37" s="22"/>
      <c r="AG37" s="22"/>
      <c r="AH37" s="22"/>
      <c r="AI37" s="24"/>
      <c r="AJ37" s="21"/>
      <c r="AK37" s="21"/>
      <c r="AM37" s="22"/>
      <c r="AN37" s="22"/>
      <c r="AO37" s="22"/>
    </row>
    <row r="38" spans="1:42" s="18" customFormat="1" ht="15" customHeight="1" x14ac:dyDescent="0.35">
      <c r="D38" s="21"/>
      <c r="E38" s="21"/>
      <c r="F38" s="22"/>
      <c r="G38" s="23"/>
      <c r="H38" s="21"/>
      <c r="I38" s="21"/>
      <c r="J38" s="24"/>
      <c r="K38" s="22"/>
      <c r="L38" s="22"/>
      <c r="M38" s="22"/>
      <c r="N38" s="24"/>
      <c r="O38" s="21"/>
      <c r="P38" s="21"/>
      <c r="R38" s="22"/>
      <c r="S38" s="22"/>
      <c r="T38" s="22"/>
      <c r="V38" s="21"/>
      <c r="W38" s="21"/>
      <c r="Y38" s="22"/>
      <c r="Z38" s="22"/>
      <c r="AA38" s="22"/>
      <c r="AC38" s="21"/>
      <c r="AD38" s="21"/>
      <c r="AF38" s="22"/>
      <c r="AG38" s="22"/>
      <c r="AH38" s="22"/>
      <c r="AI38" s="24"/>
      <c r="AJ38" s="21"/>
      <c r="AK38" s="21"/>
      <c r="AM38" s="22"/>
      <c r="AN38" s="22"/>
      <c r="AO38" s="22"/>
    </row>
    <row r="39" spans="1:42" s="18" customFormat="1" ht="15" customHeight="1" x14ac:dyDescent="0.35">
      <c r="D39" s="21"/>
      <c r="E39" s="21"/>
      <c r="F39" s="22"/>
      <c r="G39" s="23"/>
      <c r="H39" s="21"/>
      <c r="I39" s="21"/>
      <c r="J39" s="24"/>
      <c r="K39" s="22"/>
      <c r="L39" s="22"/>
      <c r="M39" s="22"/>
      <c r="N39" s="24"/>
      <c r="O39" s="21"/>
      <c r="P39" s="21"/>
      <c r="R39" s="22"/>
      <c r="S39" s="22"/>
      <c r="T39" s="22"/>
      <c r="V39" s="21"/>
      <c r="W39" s="21"/>
      <c r="Y39" s="22"/>
      <c r="Z39" s="22"/>
      <c r="AA39" s="22"/>
      <c r="AC39" s="21"/>
      <c r="AD39" s="21"/>
      <c r="AF39" s="22"/>
      <c r="AG39" s="22"/>
      <c r="AH39" s="22"/>
      <c r="AI39" s="24"/>
      <c r="AJ39" s="21"/>
      <c r="AK39" s="21"/>
      <c r="AM39" s="22"/>
      <c r="AN39" s="22"/>
      <c r="AO39" s="22"/>
    </row>
    <row r="40" spans="1:42" s="4" customFormat="1" ht="25" customHeight="1" x14ac:dyDescent="0.35">
      <c r="A40" s="260"/>
      <c r="B40" s="260" t="s">
        <v>44</v>
      </c>
      <c r="C40" s="293" t="s">
        <v>5</v>
      </c>
      <c r="D40" s="294"/>
      <c r="E40" s="294"/>
      <c r="F40" s="294"/>
      <c r="G40" s="294"/>
      <c r="H40" s="276" t="s">
        <v>28</v>
      </c>
      <c r="I40" s="277"/>
      <c r="J40" s="277"/>
      <c r="K40" s="277"/>
      <c r="L40" s="277"/>
      <c r="M40" s="277"/>
      <c r="N40" s="278"/>
      <c r="O40" s="279" t="s">
        <v>29</v>
      </c>
      <c r="P40" s="280"/>
      <c r="Q40" s="280"/>
      <c r="R40" s="280"/>
      <c r="S40" s="280"/>
      <c r="T40" s="280"/>
      <c r="U40" s="281"/>
      <c r="V40" s="273" t="s">
        <v>30</v>
      </c>
      <c r="W40" s="274"/>
      <c r="X40" s="274"/>
      <c r="Y40" s="274"/>
      <c r="Z40" s="274"/>
      <c r="AA40" s="274"/>
      <c r="AB40" s="275"/>
      <c r="AC40" s="284" t="s">
        <v>31</v>
      </c>
      <c r="AD40" s="285"/>
      <c r="AE40" s="285"/>
      <c r="AF40" s="285"/>
      <c r="AG40" s="285"/>
      <c r="AH40" s="285"/>
      <c r="AI40" s="286"/>
      <c r="AJ40" s="270" t="s">
        <v>32</v>
      </c>
      <c r="AK40" s="271"/>
      <c r="AL40" s="271"/>
      <c r="AM40" s="271"/>
      <c r="AN40" s="271"/>
      <c r="AO40" s="271"/>
      <c r="AP40" s="272"/>
    </row>
    <row r="41" spans="1:42" s="4" customFormat="1" ht="15" customHeight="1" x14ac:dyDescent="0.35">
      <c r="A41" s="262"/>
      <c r="B41" s="262"/>
      <c r="C41" s="27"/>
      <c r="D41" s="27"/>
      <c r="E41" s="27"/>
      <c r="F41" s="27"/>
      <c r="G41" s="27"/>
      <c r="H41" s="283" t="s">
        <v>33</v>
      </c>
      <c r="I41" s="283"/>
      <c r="J41" s="283"/>
      <c r="K41" s="283" t="s">
        <v>34</v>
      </c>
      <c r="L41" s="283"/>
      <c r="M41" s="283"/>
      <c r="N41" s="283"/>
      <c r="O41" s="292" t="s">
        <v>33</v>
      </c>
      <c r="P41" s="292"/>
      <c r="Q41" s="292"/>
      <c r="R41" s="292" t="s">
        <v>34</v>
      </c>
      <c r="S41" s="292"/>
      <c r="T41" s="292"/>
      <c r="U41" s="292"/>
      <c r="V41" s="282" t="s">
        <v>33</v>
      </c>
      <c r="W41" s="282"/>
      <c r="X41" s="282"/>
      <c r="Y41" s="282" t="s">
        <v>34</v>
      </c>
      <c r="Z41" s="282"/>
      <c r="AA41" s="282"/>
      <c r="AB41" s="282"/>
      <c r="AC41" s="290" t="s">
        <v>33</v>
      </c>
      <c r="AD41" s="290"/>
      <c r="AE41" s="290"/>
      <c r="AF41" s="290" t="s">
        <v>34</v>
      </c>
      <c r="AG41" s="290"/>
      <c r="AH41" s="290"/>
      <c r="AI41" s="290"/>
      <c r="AJ41" s="269" t="s">
        <v>33</v>
      </c>
      <c r="AK41" s="269"/>
      <c r="AL41" s="269"/>
      <c r="AM41" s="269" t="s">
        <v>34</v>
      </c>
      <c r="AN41" s="269"/>
      <c r="AO41" s="269"/>
      <c r="AP41" s="269"/>
    </row>
    <row r="42" spans="1:42" s="4" customFormat="1" ht="89.5" customHeight="1" x14ac:dyDescent="0.35">
      <c r="A42" s="34" t="s">
        <v>118</v>
      </c>
      <c r="B42" s="44" t="s">
        <v>119</v>
      </c>
      <c r="C42" s="28" t="s">
        <v>208</v>
      </c>
      <c r="D42" s="96" t="s">
        <v>120</v>
      </c>
      <c r="E42" s="25" t="s">
        <v>91</v>
      </c>
      <c r="F42" s="25" t="s">
        <v>92</v>
      </c>
      <c r="G42" s="25" t="s">
        <v>93</v>
      </c>
      <c r="H42" s="25" t="s">
        <v>94</v>
      </c>
      <c r="I42" s="25" t="s">
        <v>95</v>
      </c>
      <c r="J42" s="136" t="s">
        <v>195</v>
      </c>
      <c r="K42" s="25" t="s">
        <v>96</v>
      </c>
      <c r="L42" s="131" t="s">
        <v>177</v>
      </c>
      <c r="M42" s="25" t="s">
        <v>97</v>
      </c>
      <c r="N42" s="145" t="s">
        <v>196</v>
      </c>
      <c r="O42" s="28" t="s">
        <v>98</v>
      </c>
      <c r="P42" s="25" t="s">
        <v>99</v>
      </c>
      <c r="Q42" s="136" t="s">
        <v>198</v>
      </c>
      <c r="R42" s="25" t="s">
        <v>100</v>
      </c>
      <c r="S42" s="25" t="s">
        <v>101</v>
      </c>
      <c r="T42" s="25" t="s">
        <v>102</v>
      </c>
      <c r="U42" s="145" t="s">
        <v>197</v>
      </c>
      <c r="V42" s="28" t="s">
        <v>103</v>
      </c>
      <c r="W42" s="25" t="s">
        <v>104</v>
      </c>
      <c r="X42" s="136" t="s">
        <v>206</v>
      </c>
      <c r="Y42" s="25" t="s">
        <v>105</v>
      </c>
      <c r="Z42" s="25" t="s">
        <v>106</v>
      </c>
      <c r="AA42" s="25" t="s">
        <v>107</v>
      </c>
      <c r="AB42" s="145" t="s">
        <v>205</v>
      </c>
      <c r="AC42" s="28" t="s">
        <v>108</v>
      </c>
      <c r="AD42" s="25" t="s">
        <v>109</v>
      </c>
      <c r="AE42" s="146" t="s">
        <v>201</v>
      </c>
      <c r="AF42" s="25" t="s">
        <v>110</v>
      </c>
      <c r="AG42" s="25" t="s">
        <v>111</v>
      </c>
      <c r="AH42" s="25" t="s">
        <v>112</v>
      </c>
      <c r="AI42" s="145" t="s">
        <v>202</v>
      </c>
      <c r="AJ42" s="28" t="s">
        <v>113</v>
      </c>
      <c r="AK42" s="25" t="s">
        <v>114</v>
      </c>
      <c r="AL42" s="136" t="s">
        <v>203</v>
      </c>
      <c r="AM42" s="25" t="s">
        <v>115</v>
      </c>
      <c r="AN42" s="25" t="s">
        <v>116</v>
      </c>
      <c r="AO42" s="25" t="s">
        <v>117</v>
      </c>
      <c r="AP42" s="145" t="s">
        <v>204</v>
      </c>
    </row>
    <row r="43" spans="1:42" s="12" customFormat="1" ht="15" customHeight="1" x14ac:dyDescent="0.35">
      <c r="A43" s="17">
        <f>'JKR PATA 3A'!$A45</f>
        <v>1</v>
      </c>
      <c r="B43" s="54">
        <f>'JKR PATA 3A'!$B45</f>
        <v>0</v>
      </c>
      <c r="C43" s="29" t="s">
        <v>4</v>
      </c>
      <c r="D43" s="19" t="str">
        <f>'JKR PATA 3A'!$D45</f>
        <v>S/T</v>
      </c>
      <c r="E43" s="19">
        <f>'JKR PATA 3A'!$E45</f>
        <v>0</v>
      </c>
      <c r="F43" s="174">
        <v>0</v>
      </c>
      <c r="G43" s="175">
        <v>0</v>
      </c>
      <c r="H43" s="172">
        <v>0</v>
      </c>
      <c r="I43" s="172">
        <v>0</v>
      </c>
      <c r="J43" s="20">
        <f t="shared" ref="J43:J67" si="10">IFERROR($I43/$H43,0%)</f>
        <v>0</v>
      </c>
      <c r="K43" s="176">
        <v>0</v>
      </c>
      <c r="L43" s="176">
        <v>0</v>
      </c>
      <c r="M43" s="182">
        <v>0</v>
      </c>
      <c r="N43" s="31">
        <f t="shared" ref="N43:N67" si="11">IFERROR($M43/$L43,0%)</f>
        <v>0</v>
      </c>
      <c r="O43" s="177">
        <v>0</v>
      </c>
      <c r="P43" s="172">
        <v>0</v>
      </c>
      <c r="Q43" s="20">
        <f t="shared" ref="Q43:Q67" si="12">IFERROR($P43/$O43,0%)</f>
        <v>0</v>
      </c>
      <c r="R43" s="176">
        <v>0</v>
      </c>
      <c r="S43" s="176">
        <v>0</v>
      </c>
      <c r="T43" s="184">
        <v>0</v>
      </c>
      <c r="U43" s="31">
        <f t="shared" ref="U43:U67" si="13">IFERROR($T43/$S43,0%)</f>
        <v>0</v>
      </c>
      <c r="V43" s="177">
        <v>0</v>
      </c>
      <c r="W43" s="172">
        <v>0</v>
      </c>
      <c r="X43" s="20">
        <f t="shared" ref="X43:X67" si="14">IFERROR($W43/$V43,0%)</f>
        <v>0</v>
      </c>
      <c r="Y43" s="176">
        <v>0</v>
      </c>
      <c r="Z43" s="176">
        <v>0</v>
      </c>
      <c r="AA43" s="186">
        <v>0</v>
      </c>
      <c r="AB43" s="31">
        <f t="shared" ref="AB43:AB67" si="15">IFERROR($AA43/$Z43,0%)</f>
        <v>0</v>
      </c>
      <c r="AC43" s="177">
        <v>0</v>
      </c>
      <c r="AD43" s="172">
        <v>0</v>
      </c>
      <c r="AE43" s="20">
        <f t="shared" ref="AE43:AE67" si="16">IFERROR($AD43/$AC43,0%)</f>
        <v>0</v>
      </c>
      <c r="AF43" s="176">
        <v>0</v>
      </c>
      <c r="AG43" s="176">
        <v>0</v>
      </c>
      <c r="AH43" s="188">
        <v>0</v>
      </c>
      <c r="AI43" s="31">
        <f t="shared" ref="AI43:AI67" si="17">IFERROR($AH43/$AG43,0%)</f>
        <v>0</v>
      </c>
      <c r="AJ43" s="177">
        <v>0</v>
      </c>
      <c r="AK43" s="172">
        <v>0</v>
      </c>
      <c r="AL43" s="20">
        <f t="shared" ref="AL43:AL67" si="18">IFERROR($AK43/$AJ43,0%)</f>
        <v>0</v>
      </c>
      <c r="AM43" s="176">
        <v>0</v>
      </c>
      <c r="AN43" s="176">
        <v>0</v>
      </c>
      <c r="AO43" s="190">
        <v>0</v>
      </c>
      <c r="AP43" s="31">
        <f t="shared" ref="AP43:AP67" si="19">IFERROR($AO43/$AN43,0%)</f>
        <v>0</v>
      </c>
    </row>
    <row r="44" spans="1:42" s="12" customFormat="1" ht="15" customHeight="1" x14ac:dyDescent="0.35">
      <c r="A44" s="17">
        <f>'JKR PATA 3A'!$A46</f>
        <v>2</v>
      </c>
      <c r="B44" s="54">
        <f>'JKR PATA 3A'!$B46</f>
        <v>0</v>
      </c>
      <c r="C44" s="29" t="s">
        <v>4</v>
      </c>
      <c r="D44" s="19" t="str">
        <f>'JKR PATA 3A'!$D46</f>
        <v>S/T</v>
      </c>
      <c r="E44" s="19">
        <f>'JKR PATA 3A'!$E46</f>
        <v>0</v>
      </c>
      <c r="F44" s="174">
        <v>0</v>
      </c>
      <c r="G44" s="175">
        <v>0</v>
      </c>
      <c r="H44" s="172">
        <v>0</v>
      </c>
      <c r="I44" s="172">
        <v>0</v>
      </c>
      <c r="J44" s="20">
        <f t="shared" si="10"/>
        <v>0</v>
      </c>
      <c r="K44" s="176">
        <v>0</v>
      </c>
      <c r="L44" s="176">
        <v>0</v>
      </c>
      <c r="M44" s="182">
        <v>0</v>
      </c>
      <c r="N44" s="31">
        <f t="shared" si="11"/>
        <v>0</v>
      </c>
      <c r="O44" s="177">
        <v>0</v>
      </c>
      <c r="P44" s="172">
        <v>0</v>
      </c>
      <c r="Q44" s="20">
        <f t="shared" si="12"/>
        <v>0</v>
      </c>
      <c r="R44" s="176">
        <v>0</v>
      </c>
      <c r="S44" s="176">
        <v>0</v>
      </c>
      <c r="T44" s="184">
        <v>0</v>
      </c>
      <c r="U44" s="31">
        <f t="shared" si="13"/>
        <v>0</v>
      </c>
      <c r="V44" s="177">
        <v>0</v>
      </c>
      <c r="W44" s="172">
        <v>0</v>
      </c>
      <c r="X44" s="20">
        <f t="shared" si="14"/>
        <v>0</v>
      </c>
      <c r="Y44" s="176">
        <v>0</v>
      </c>
      <c r="Z44" s="176">
        <v>0</v>
      </c>
      <c r="AA44" s="186">
        <v>0</v>
      </c>
      <c r="AB44" s="31">
        <f t="shared" si="15"/>
        <v>0</v>
      </c>
      <c r="AC44" s="177">
        <v>0</v>
      </c>
      <c r="AD44" s="172">
        <v>0</v>
      </c>
      <c r="AE44" s="20">
        <f t="shared" si="16"/>
        <v>0</v>
      </c>
      <c r="AF44" s="176">
        <v>0</v>
      </c>
      <c r="AG44" s="176">
        <v>0</v>
      </c>
      <c r="AH44" s="188">
        <v>0</v>
      </c>
      <c r="AI44" s="31">
        <f t="shared" si="17"/>
        <v>0</v>
      </c>
      <c r="AJ44" s="177">
        <v>0</v>
      </c>
      <c r="AK44" s="172">
        <v>0</v>
      </c>
      <c r="AL44" s="20">
        <f t="shared" si="18"/>
        <v>0</v>
      </c>
      <c r="AM44" s="176">
        <v>0</v>
      </c>
      <c r="AN44" s="176">
        <v>0</v>
      </c>
      <c r="AO44" s="190">
        <v>0</v>
      </c>
      <c r="AP44" s="31">
        <f t="shared" si="19"/>
        <v>0</v>
      </c>
    </row>
    <row r="45" spans="1:42" s="12" customFormat="1" ht="15" customHeight="1" x14ac:dyDescent="0.35">
      <c r="A45" s="35">
        <f>'JKR PATA 3A'!$A47</f>
        <v>3</v>
      </c>
      <c r="B45" s="54">
        <f>'JKR PATA 3A'!$B47</f>
        <v>0</v>
      </c>
      <c r="C45" s="29" t="s">
        <v>4</v>
      </c>
      <c r="D45" s="19" t="str">
        <f>'JKR PATA 3A'!$D47</f>
        <v>S/T</v>
      </c>
      <c r="E45" s="19">
        <f>'JKR PATA 3A'!$E47</f>
        <v>0</v>
      </c>
      <c r="F45" s="174">
        <v>0</v>
      </c>
      <c r="G45" s="175">
        <v>0</v>
      </c>
      <c r="H45" s="172">
        <v>0</v>
      </c>
      <c r="I45" s="172">
        <v>0</v>
      </c>
      <c r="J45" s="20">
        <f t="shared" si="10"/>
        <v>0</v>
      </c>
      <c r="K45" s="176">
        <v>0</v>
      </c>
      <c r="L45" s="176">
        <v>0</v>
      </c>
      <c r="M45" s="182">
        <v>0</v>
      </c>
      <c r="N45" s="20">
        <f t="shared" si="11"/>
        <v>0</v>
      </c>
      <c r="O45" s="177">
        <v>0</v>
      </c>
      <c r="P45" s="172">
        <v>0</v>
      </c>
      <c r="Q45" s="20">
        <f t="shared" si="12"/>
        <v>0</v>
      </c>
      <c r="R45" s="176">
        <v>0</v>
      </c>
      <c r="S45" s="176">
        <v>0</v>
      </c>
      <c r="T45" s="184">
        <v>0</v>
      </c>
      <c r="U45" s="31">
        <f t="shared" si="13"/>
        <v>0</v>
      </c>
      <c r="V45" s="177">
        <v>0</v>
      </c>
      <c r="W45" s="172">
        <v>0</v>
      </c>
      <c r="X45" s="20">
        <f t="shared" si="14"/>
        <v>0</v>
      </c>
      <c r="Y45" s="176">
        <v>0</v>
      </c>
      <c r="Z45" s="176">
        <v>0</v>
      </c>
      <c r="AA45" s="186">
        <v>0</v>
      </c>
      <c r="AB45" s="31">
        <f t="shared" si="15"/>
        <v>0</v>
      </c>
      <c r="AC45" s="177">
        <v>0</v>
      </c>
      <c r="AD45" s="172">
        <v>0</v>
      </c>
      <c r="AE45" s="20">
        <f t="shared" si="16"/>
        <v>0</v>
      </c>
      <c r="AF45" s="176">
        <v>0</v>
      </c>
      <c r="AG45" s="176">
        <v>0</v>
      </c>
      <c r="AH45" s="188">
        <v>0</v>
      </c>
      <c r="AI45" s="31">
        <f t="shared" si="17"/>
        <v>0</v>
      </c>
      <c r="AJ45" s="177">
        <v>0</v>
      </c>
      <c r="AK45" s="172">
        <v>0</v>
      </c>
      <c r="AL45" s="20">
        <f t="shared" si="18"/>
        <v>0</v>
      </c>
      <c r="AM45" s="176">
        <v>0</v>
      </c>
      <c r="AN45" s="176">
        <v>0</v>
      </c>
      <c r="AO45" s="190">
        <v>0</v>
      </c>
      <c r="AP45" s="31">
        <f t="shared" si="19"/>
        <v>0</v>
      </c>
    </row>
    <row r="46" spans="1:42" s="12" customFormat="1" ht="15" customHeight="1" x14ac:dyDescent="0.35">
      <c r="A46" s="35">
        <f>'JKR PATA 3A'!$A48</f>
        <v>4</v>
      </c>
      <c r="B46" s="54">
        <f>'JKR PATA 3A'!$B48</f>
        <v>0</v>
      </c>
      <c r="C46" s="29" t="s">
        <v>4</v>
      </c>
      <c r="D46" s="19" t="str">
        <f>'JKR PATA 3A'!$D48</f>
        <v>S/T</v>
      </c>
      <c r="E46" s="19">
        <f>'JKR PATA 3A'!$E48</f>
        <v>0</v>
      </c>
      <c r="F46" s="174">
        <v>0</v>
      </c>
      <c r="G46" s="175">
        <v>0</v>
      </c>
      <c r="H46" s="172">
        <v>0</v>
      </c>
      <c r="I46" s="172">
        <v>0</v>
      </c>
      <c r="J46" s="20">
        <f t="shared" si="10"/>
        <v>0</v>
      </c>
      <c r="K46" s="176">
        <v>0</v>
      </c>
      <c r="L46" s="176">
        <v>0</v>
      </c>
      <c r="M46" s="182">
        <v>0</v>
      </c>
      <c r="N46" s="20">
        <f t="shared" si="11"/>
        <v>0</v>
      </c>
      <c r="O46" s="177">
        <v>0</v>
      </c>
      <c r="P46" s="172">
        <v>0</v>
      </c>
      <c r="Q46" s="20">
        <f t="shared" si="12"/>
        <v>0</v>
      </c>
      <c r="R46" s="176">
        <v>0</v>
      </c>
      <c r="S46" s="176">
        <v>0</v>
      </c>
      <c r="T46" s="184">
        <v>0</v>
      </c>
      <c r="U46" s="31">
        <f t="shared" si="13"/>
        <v>0</v>
      </c>
      <c r="V46" s="177">
        <v>0</v>
      </c>
      <c r="W46" s="172">
        <v>0</v>
      </c>
      <c r="X46" s="20">
        <f t="shared" si="14"/>
        <v>0</v>
      </c>
      <c r="Y46" s="176">
        <v>0</v>
      </c>
      <c r="Z46" s="176">
        <v>0</v>
      </c>
      <c r="AA46" s="186">
        <v>0</v>
      </c>
      <c r="AB46" s="31">
        <f t="shared" si="15"/>
        <v>0</v>
      </c>
      <c r="AC46" s="177">
        <v>0</v>
      </c>
      <c r="AD46" s="172">
        <v>0</v>
      </c>
      <c r="AE46" s="20">
        <f t="shared" si="16"/>
        <v>0</v>
      </c>
      <c r="AF46" s="176">
        <v>0</v>
      </c>
      <c r="AG46" s="176">
        <v>0</v>
      </c>
      <c r="AH46" s="188">
        <v>0</v>
      </c>
      <c r="AI46" s="31">
        <f t="shared" si="17"/>
        <v>0</v>
      </c>
      <c r="AJ46" s="177">
        <v>0</v>
      </c>
      <c r="AK46" s="172">
        <v>0</v>
      </c>
      <c r="AL46" s="20">
        <f t="shared" si="18"/>
        <v>0</v>
      </c>
      <c r="AM46" s="176">
        <v>0</v>
      </c>
      <c r="AN46" s="176">
        <v>0</v>
      </c>
      <c r="AO46" s="190">
        <v>0</v>
      </c>
      <c r="AP46" s="31">
        <f t="shared" si="19"/>
        <v>0</v>
      </c>
    </row>
    <row r="47" spans="1:42" s="12" customFormat="1" ht="15" customHeight="1" x14ac:dyDescent="0.35">
      <c r="A47" s="35">
        <f>'JKR PATA 3A'!$A49</f>
        <v>5</v>
      </c>
      <c r="B47" s="54">
        <f>'JKR PATA 3A'!$B49</f>
        <v>0</v>
      </c>
      <c r="C47" s="29" t="s">
        <v>4</v>
      </c>
      <c r="D47" s="19" t="str">
        <f>'JKR PATA 3A'!$D49</f>
        <v>S/T</v>
      </c>
      <c r="E47" s="19">
        <f>'JKR PATA 3A'!$E49</f>
        <v>0</v>
      </c>
      <c r="F47" s="174">
        <v>0</v>
      </c>
      <c r="G47" s="175">
        <v>0</v>
      </c>
      <c r="H47" s="172">
        <v>0</v>
      </c>
      <c r="I47" s="172">
        <v>0</v>
      </c>
      <c r="J47" s="20">
        <f t="shared" si="10"/>
        <v>0</v>
      </c>
      <c r="K47" s="176">
        <v>0</v>
      </c>
      <c r="L47" s="176">
        <v>0</v>
      </c>
      <c r="M47" s="182">
        <v>0</v>
      </c>
      <c r="N47" s="20">
        <f t="shared" si="11"/>
        <v>0</v>
      </c>
      <c r="O47" s="177">
        <v>0</v>
      </c>
      <c r="P47" s="172">
        <v>0</v>
      </c>
      <c r="Q47" s="20">
        <f t="shared" si="12"/>
        <v>0</v>
      </c>
      <c r="R47" s="176">
        <v>0</v>
      </c>
      <c r="S47" s="176">
        <v>0</v>
      </c>
      <c r="T47" s="184">
        <v>0</v>
      </c>
      <c r="U47" s="31">
        <f t="shared" si="13"/>
        <v>0</v>
      </c>
      <c r="V47" s="177">
        <v>0</v>
      </c>
      <c r="W47" s="172">
        <v>0</v>
      </c>
      <c r="X47" s="20">
        <f t="shared" si="14"/>
        <v>0</v>
      </c>
      <c r="Y47" s="176">
        <v>0</v>
      </c>
      <c r="Z47" s="176">
        <v>0</v>
      </c>
      <c r="AA47" s="186">
        <v>0</v>
      </c>
      <c r="AB47" s="31">
        <f t="shared" si="15"/>
        <v>0</v>
      </c>
      <c r="AC47" s="177">
        <v>0</v>
      </c>
      <c r="AD47" s="172">
        <v>0</v>
      </c>
      <c r="AE47" s="20">
        <f t="shared" si="16"/>
        <v>0</v>
      </c>
      <c r="AF47" s="176">
        <v>0</v>
      </c>
      <c r="AG47" s="176">
        <v>0</v>
      </c>
      <c r="AH47" s="188">
        <v>0</v>
      </c>
      <c r="AI47" s="31">
        <f t="shared" si="17"/>
        <v>0</v>
      </c>
      <c r="AJ47" s="177">
        <v>0</v>
      </c>
      <c r="AK47" s="172">
        <v>0</v>
      </c>
      <c r="AL47" s="20">
        <f t="shared" si="18"/>
        <v>0</v>
      </c>
      <c r="AM47" s="176">
        <v>0</v>
      </c>
      <c r="AN47" s="176">
        <v>0</v>
      </c>
      <c r="AO47" s="190">
        <v>0</v>
      </c>
      <c r="AP47" s="31">
        <f t="shared" si="19"/>
        <v>0</v>
      </c>
    </row>
    <row r="48" spans="1:42" s="12" customFormat="1" ht="15" customHeight="1" x14ac:dyDescent="0.35">
      <c r="A48" s="35">
        <f>'JKR PATA 3A'!$A50</f>
        <v>6</v>
      </c>
      <c r="B48" s="54">
        <f>'JKR PATA 3A'!$B50</f>
        <v>0</v>
      </c>
      <c r="C48" s="29" t="s">
        <v>4</v>
      </c>
      <c r="D48" s="19" t="str">
        <f>'JKR PATA 3A'!$D50</f>
        <v>S/T</v>
      </c>
      <c r="E48" s="19">
        <f>'JKR PATA 3A'!$E50</f>
        <v>0</v>
      </c>
      <c r="F48" s="174">
        <v>0</v>
      </c>
      <c r="G48" s="175">
        <v>0</v>
      </c>
      <c r="H48" s="172">
        <v>0</v>
      </c>
      <c r="I48" s="172">
        <v>0</v>
      </c>
      <c r="J48" s="20">
        <f t="shared" si="10"/>
        <v>0</v>
      </c>
      <c r="K48" s="176">
        <v>0</v>
      </c>
      <c r="L48" s="176">
        <v>0</v>
      </c>
      <c r="M48" s="182">
        <v>0</v>
      </c>
      <c r="N48" s="20">
        <f t="shared" si="11"/>
        <v>0</v>
      </c>
      <c r="O48" s="177">
        <v>0</v>
      </c>
      <c r="P48" s="172">
        <v>0</v>
      </c>
      <c r="Q48" s="20">
        <f t="shared" si="12"/>
        <v>0</v>
      </c>
      <c r="R48" s="176">
        <v>0</v>
      </c>
      <c r="S48" s="176">
        <v>0</v>
      </c>
      <c r="T48" s="184">
        <v>0</v>
      </c>
      <c r="U48" s="31">
        <f t="shared" si="13"/>
        <v>0</v>
      </c>
      <c r="V48" s="177">
        <v>0</v>
      </c>
      <c r="W48" s="172">
        <v>0</v>
      </c>
      <c r="X48" s="20">
        <f t="shared" si="14"/>
        <v>0</v>
      </c>
      <c r="Y48" s="176">
        <v>0</v>
      </c>
      <c r="Z48" s="176">
        <v>0</v>
      </c>
      <c r="AA48" s="186">
        <v>0</v>
      </c>
      <c r="AB48" s="31">
        <f t="shared" si="15"/>
        <v>0</v>
      </c>
      <c r="AC48" s="177">
        <v>0</v>
      </c>
      <c r="AD48" s="172">
        <v>0</v>
      </c>
      <c r="AE48" s="20">
        <f t="shared" si="16"/>
        <v>0</v>
      </c>
      <c r="AF48" s="176">
        <v>0</v>
      </c>
      <c r="AG48" s="176">
        <v>0</v>
      </c>
      <c r="AH48" s="188">
        <v>0</v>
      </c>
      <c r="AI48" s="31">
        <f t="shared" si="17"/>
        <v>0</v>
      </c>
      <c r="AJ48" s="177">
        <v>0</v>
      </c>
      <c r="AK48" s="172">
        <v>0</v>
      </c>
      <c r="AL48" s="20">
        <f t="shared" si="18"/>
        <v>0</v>
      </c>
      <c r="AM48" s="176">
        <v>0</v>
      </c>
      <c r="AN48" s="176">
        <v>0</v>
      </c>
      <c r="AO48" s="190">
        <v>0</v>
      </c>
      <c r="AP48" s="31">
        <f t="shared" si="19"/>
        <v>0</v>
      </c>
    </row>
    <row r="49" spans="1:42" s="12" customFormat="1" ht="15" customHeight="1" x14ac:dyDescent="0.35">
      <c r="A49" s="35">
        <f>'JKR PATA 3A'!$A51</f>
        <v>7</v>
      </c>
      <c r="B49" s="54">
        <f>'JKR PATA 3A'!$B51</f>
        <v>0</v>
      </c>
      <c r="C49" s="29" t="s">
        <v>4</v>
      </c>
      <c r="D49" s="19" t="str">
        <f>'JKR PATA 3A'!$D51</f>
        <v>S/T</v>
      </c>
      <c r="E49" s="19">
        <f>'JKR PATA 3A'!$E51</f>
        <v>0</v>
      </c>
      <c r="F49" s="174">
        <v>0</v>
      </c>
      <c r="G49" s="175">
        <v>0</v>
      </c>
      <c r="H49" s="172">
        <v>0</v>
      </c>
      <c r="I49" s="172">
        <v>0</v>
      </c>
      <c r="J49" s="20">
        <f t="shared" si="10"/>
        <v>0</v>
      </c>
      <c r="K49" s="176">
        <v>0</v>
      </c>
      <c r="L49" s="176">
        <v>0</v>
      </c>
      <c r="M49" s="182">
        <v>0</v>
      </c>
      <c r="N49" s="20">
        <f t="shared" si="11"/>
        <v>0</v>
      </c>
      <c r="O49" s="177">
        <v>0</v>
      </c>
      <c r="P49" s="172">
        <v>0</v>
      </c>
      <c r="Q49" s="20">
        <f t="shared" si="12"/>
        <v>0</v>
      </c>
      <c r="R49" s="176">
        <v>0</v>
      </c>
      <c r="S49" s="176">
        <v>0</v>
      </c>
      <c r="T49" s="184">
        <v>0</v>
      </c>
      <c r="U49" s="31">
        <f t="shared" si="13"/>
        <v>0</v>
      </c>
      <c r="V49" s="177">
        <v>0</v>
      </c>
      <c r="W49" s="172">
        <v>0</v>
      </c>
      <c r="X49" s="20">
        <f t="shared" si="14"/>
        <v>0</v>
      </c>
      <c r="Y49" s="176">
        <v>0</v>
      </c>
      <c r="Z49" s="176">
        <v>0</v>
      </c>
      <c r="AA49" s="186">
        <v>0</v>
      </c>
      <c r="AB49" s="31">
        <f t="shared" si="15"/>
        <v>0</v>
      </c>
      <c r="AC49" s="177">
        <v>0</v>
      </c>
      <c r="AD49" s="172">
        <v>0</v>
      </c>
      <c r="AE49" s="20">
        <f t="shared" si="16"/>
        <v>0</v>
      </c>
      <c r="AF49" s="176">
        <v>0</v>
      </c>
      <c r="AG49" s="176">
        <v>0</v>
      </c>
      <c r="AH49" s="188">
        <v>0</v>
      </c>
      <c r="AI49" s="31">
        <f t="shared" si="17"/>
        <v>0</v>
      </c>
      <c r="AJ49" s="177">
        <v>0</v>
      </c>
      <c r="AK49" s="172">
        <v>0</v>
      </c>
      <c r="AL49" s="20">
        <f t="shared" si="18"/>
        <v>0</v>
      </c>
      <c r="AM49" s="176">
        <v>0</v>
      </c>
      <c r="AN49" s="176">
        <v>0</v>
      </c>
      <c r="AO49" s="190">
        <v>0</v>
      </c>
      <c r="AP49" s="31">
        <f t="shared" si="19"/>
        <v>0</v>
      </c>
    </row>
    <row r="50" spans="1:42" s="12" customFormat="1" ht="15" customHeight="1" x14ac:dyDescent="0.35">
      <c r="A50" s="35">
        <f>'JKR PATA 3A'!$A52</f>
        <v>8</v>
      </c>
      <c r="B50" s="54">
        <f>'JKR PATA 3A'!$B52</f>
        <v>0</v>
      </c>
      <c r="C50" s="29" t="s">
        <v>4</v>
      </c>
      <c r="D50" s="19" t="str">
        <f>'JKR PATA 3A'!$D52</f>
        <v>S/T</v>
      </c>
      <c r="E50" s="19">
        <f>'JKR PATA 3A'!$E52</f>
        <v>0</v>
      </c>
      <c r="F50" s="174">
        <v>0</v>
      </c>
      <c r="G50" s="175">
        <v>0</v>
      </c>
      <c r="H50" s="172">
        <v>0</v>
      </c>
      <c r="I50" s="172">
        <v>0</v>
      </c>
      <c r="J50" s="20">
        <f t="shared" si="10"/>
        <v>0</v>
      </c>
      <c r="K50" s="176">
        <v>0</v>
      </c>
      <c r="L50" s="176">
        <v>0</v>
      </c>
      <c r="M50" s="182">
        <v>0</v>
      </c>
      <c r="N50" s="20">
        <f t="shared" si="11"/>
        <v>0</v>
      </c>
      <c r="O50" s="177">
        <v>0</v>
      </c>
      <c r="P50" s="172">
        <v>0</v>
      </c>
      <c r="Q50" s="20">
        <f t="shared" si="12"/>
        <v>0</v>
      </c>
      <c r="R50" s="176">
        <v>0</v>
      </c>
      <c r="S50" s="176">
        <v>0</v>
      </c>
      <c r="T50" s="184">
        <v>0</v>
      </c>
      <c r="U50" s="31">
        <f t="shared" si="13"/>
        <v>0</v>
      </c>
      <c r="V50" s="177">
        <v>0</v>
      </c>
      <c r="W50" s="172">
        <v>0</v>
      </c>
      <c r="X50" s="20">
        <f t="shared" si="14"/>
        <v>0</v>
      </c>
      <c r="Y50" s="176">
        <v>0</v>
      </c>
      <c r="Z50" s="176">
        <v>0</v>
      </c>
      <c r="AA50" s="186">
        <v>0</v>
      </c>
      <c r="AB50" s="31">
        <f t="shared" si="15"/>
        <v>0</v>
      </c>
      <c r="AC50" s="177">
        <v>0</v>
      </c>
      <c r="AD50" s="172">
        <v>0</v>
      </c>
      <c r="AE50" s="20">
        <f t="shared" si="16"/>
        <v>0</v>
      </c>
      <c r="AF50" s="176">
        <v>0</v>
      </c>
      <c r="AG50" s="176">
        <v>0</v>
      </c>
      <c r="AH50" s="188">
        <v>0</v>
      </c>
      <c r="AI50" s="31">
        <f t="shared" si="17"/>
        <v>0</v>
      </c>
      <c r="AJ50" s="177">
        <v>0</v>
      </c>
      <c r="AK50" s="172">
        <v>0</v>
      </c>
      <c r="AL50" s="20">
        <f t="shared" si="18"/>
        <v>0</v>
      </c>
      <c r="AM50" s="176">
        <v>0</v>
      </c>
      <c r="AN50" s="176">
        <v>0</v>
      </c>
      <c r="AO50" s="190">
        <v>0</v>
      </c>
      <c r="AP50" s="31">
        <f t="shared" si="19"/>
        <v>0</v>
      </c>
    </row>
    <row r="51" spans="1:42" s="12" customFormat="1" ht="15" customHeight="1" x14ac:dyDescent="0.35">
      <c r="A51" s="35">
        <f>'JKR PATA 3A'!$A53</f>
        <v>9</v>
      </c>
      <c r="B51" s="54">
        <f>'JKR PATA 3A'!$B53</f>
        <v>0</v>
      </c>
      <c r="C51" s="29" t="s">
        <v>4</v>
      </c>
      <c r="D51" s="19" t="str">
        <f>'JKR PATA 3A'!$D53</f>
        <v>S/T</v>
      </c>
      <c r="E51" s="19">
        <f>'JKR PATA 3A'!$E53</f>
        <v>0</v>
      </c>
      <c r="F51" s="174">
        <v>0</v>
      </c>
      <c r="G51" s="175">
        <v>0</v>
      </c>
      <c r="H51" s="172">
        <v>0</v>
      </c>
      <c r="I51" s="172">
        <v>0</v>
      </c>
      <c r="J51" s="20">
        <f t="shared" si="10"/>
        <v>0</v>
      </c>
      <c r="K51" s="176">
        <v>0</v>
      </c>
      <c r="L51" s="176">
        <v>0</v>
      </c>
      <c r="M51" s="182">
        <v>0</v>
      </c>
      <c r="N51" s="20">
        <f t="shared" si="11"/>
        <v>0</v>
      </c>
      <c r="O51" s="177">
        <v>0</v>
      </c>
      <c r="P51" s="172">
        <v>0</v>
      </c>
      <c r="Q51" s="20">
        <f t="shared" si="12"/>
        <v>0</v>
      </c>
      <c r="R51" s="176">
        <v>0</v>
      </c>
      <c r="S51" s="176">
        <v>0</v>
      </c>
      <c r="T51" s="184">
        <v>0</v>
      </c>
      <c r="U51" s="31">
        <f t="shared" si="13"/>
        <v>0</v>
      </c>
      <c r="V51" s="177">
        <v>0</v>
      </c>
      <c r="W51" s="172">
        <v>0</v>
      </c>
      <c r="X51" s="20">
        <f t="shared" si="14"/>
        <v>0</v>
      </c>
      <c r="Y51" s="176">
        <v>0</v>
      </c>
      <c r="Z51" s="176">
        <v>0</v>
      </c>
      <c r="AA51" s="186">
        <v>0</v>
      </c>
      <c r="AB51" s="31">
        <f t="shared" si="15"/>
        <v>0</v>
      </c>
      <c r="AC51" s="177">
        <v>0</v>
      </c>
      <c r="AD51" s="172">
        <v>0</v>
      </c>
      <c r="AE51" s="20">
        <f t="shared" si="16"/>
        <v>0</v>
      </c>
      <c r="AF51" s="176">
        <v>0</v>
      </c>
      <c r="AG51" s="176">
        <v>0</v>
      </c>
      <c r="AH51" s="188">
        <v>0</v>
      </c>
      <c r="AI51" s="31">
        <f t="shared" si="17"/>
        <v>0</v>
      </c>
      <c r="AJ51" s="177">
        <v>0</v>
      </c>
      <c r="AK51" s="172">
        <v>0</v>
      </c>
      <c r="AL51" s="20">
        <f t="shared" si="18"/>
        <v>0</v>
      </c>
      <c r="AM51" s="176">
        <v>0</v>
      </c>
      <c r="AN51" s="176">
        <v>0</v>
      </c>
      <c r="AO51" s="190">
        <v>0</v>
      </c>
      <c r="AP51" s="31">
        <f t="shared" si="19"/>
        <v>0</v>
      </c>
    </row>
    <row r="52" spans="1:42" s="12" customFormat="1" ht="15" customHeight="1" x14ac:dyDescent="0.35">
      <c r="A52" s="35">
        <f>'JKR PATA 3A'!$A54</f>
        <v>10</v>
      </c>
      <c r="B52" s="54">
        <f>'JKR PATA 3A'!$B54</f>
        <v>0</v>
      </c>
      <c r="C52" s="29" t="s">
        <v>4</v>
      </c>
      <c r="D52" s="19" t="str">
        <f>'JKR PATA 3A'!$D54</f>
        <v>S/T</v>
      </c>
      <c r="E52" s="19">
        <f>'JKR PATA 3A'!$E54</f>
        <v>0</v>
      </c>
      <c r="F52" s="174">
        <v>0</v>
      </c>
      <c r="G52" s="175">
        <v>0</v>
      </c>
      <c r="H52" s="172">
        <v>0</v>
      </c>
      <c r="I52" s="172">
        <v>0</v>
      </c>
      <c r="J52" s="20">
        <f t="shared" si="10"/>
        <v>0</v>
      </c>
      <c r="K52" s="176">
        <v>0</v>
      </c>
      <c r="L52" s="176">
        <v>0</v>
      </c>
      <c r="M52" s="182">
        <v>0</v>
      </c>
      <c r="N52" s="20">
        <f t="shared" si="11"/>
        <v>0</v>
      </c>
      <c r="O52" s="177">
        <v>0</v>
      </c>
      <c r="P52" s="172">
        <v>0</v>
      </c>
      <c r="Q52" s="20">
        <f t="shared" si="12"/>
        <v>0</v>
      </c>
      <c r="R52" s="176">
        <v>0</v>
      </c>
      <c r="S52" s="176">
        <v>0</v>
      </c>
      <c r="T52" s="184">
        <v>0</v>
      </c>
      <c r="U52" s="31">
        <f t="shared" si="13"/>
        <v>0</v>
      </c>
      <c r="V52" s="177">
        <v>0</v>
      </c>
      <c r="W52" s="172">
        <v>0</v>
      </c>
      <c r="X52" s="20">
        <f t="shared" si="14"/>
        <v>0</v>
      </c>
      <c r="Y52" s="176">
        <v>0</v>
      </c>
      <c r="Z52" s="176">
        <v>0</v>
      </c>
      <c r="AA52" s="186">
        <v>0</v>
      </c>
      <c r="AB52" s="31">
        <f t="shared" si="15"/>
        <v>0</v>
      </c>
      <c r="AC52" s="177">
        <v>0</v>
      </c>
      <c r="AD52" s="172">
        <v>0</v>
      </c>
      <c r="AE52" s="20">
        <f t="shared" si="16"/>
        <v>0</v>
      </c>
      <c r="AF52" s="176">
        <v>0</v>
      </c>
      <c r="AG52" s="176">
        <v>0</v>
      </c>
      <c r="AH52" s="188">
        <v>0</v>
      </c>
      <c r="AI52" s="31">
        <f t="shared" si="17"/>
        <v>0</v>
      </c>
      <c r="AJ52" s="177">
        <v>0</v>
      </c>
      <c r="AK52" s="172">
        <v>0</v>
      </c>
      <c r="AL52" s="20">
        <f t="shared" si="18"/>
        <v>0</v>
      </c>
      <c r="AM52" s="176">
        <v>0</v>
      </c>
      <c r="AN52" s="176">
        <v>0</v>
      </c>
      <c r="AO52" s="190">
        <v>0</v>
      </c>
      <c r="AP52" s="31">
        <f t="shared" si="19"/>
        <v>0</v>
      </c>
    </row>
    <row r="53" spans="1:42" s="12" customFormat="1" ht="15" customHeight="1" x14ac:dyDescent="0.35">
      <c r="A53" s="35">
        <f>'JKR PATA 3A'!$A55</f>
        <v>11</v>
      </c>
      <c r="B53" s="54">
        <f>'JKR PATA 3A'!$B55</f>
        <v>0</v>
      </c>
      <c r="C53" s="29" t="s">
        <v>4</v>
      </c>
      <c r="D53" s="19" t="str">
        <f>'JKR PATA 3A'!$D55</f>
        <v>S/T</v>
      </c>
      <c r="E53" s="19">
        <f>'JKR PATA 3A'!$E55</f>
        <v>0</v>
      </c>
      <c r="F53" s="174">
        <v>0</v>
      </c>
      <c r="G53" s="175">
        <v>0</v>
      </c>
      <c r="H53" s="172">
        <v>0</v>
      </c>
      <c r="I53" s="172">
        <v>0</v>
      </c>
      <c r="J53" s="20">
        <f t="shared" si="10"/>
        <v>0</v>
      </c>
      <c r="K53" s="176">
        <v>0</v>
      </c>
      <c r="L53" s="176">
        <v>0</v>
      </c>
      <c r="M53" s="182">
        <v>0</v>
      </c>
      <c r="N53" s="20">
        <f t="shared" si="11"/>
        <v>0</v>
      </c>
      <c r="O53" s="177">
        <v>0</v>
      </c>
      <c r="P53" s="172">
        <v>0</v>
      </c>
      <c r="Q53" s="20">
        <f t="shared" si="12"/>
        <v>0</v>
      </c>
      <c r="R53" s="176">
        <v>0</v>
      </c>
      <c r="S53" s="176">
        <v>0</v>
      </c>
      <c r="T53" s="184">
        <v>0</v>
      </c>
      <c r="U53" s="31">
        <f t="shared" si="13"/>
        <v>0</v>
      </c>
      <c r="V53" s="177">
        <v>0</v>
      </c>
      <c r="W53" s="172">
        <v>0</v>
      </c>
      <c r="X53" s="20">
        <f t="shared" si="14"/>
        <v>0</v>
      </c>
      <c r="Y53" s="176">
        <v>0</v>
      </c>
      <c r="Z53" s="176">
        <v>0</v>
      </c>
      <c r="AA53" s="186">
        <v>0</v>
      </c>
      <c r="AB53" s="31">
        <f t="shared" si="15"/>
        <v>0</v>
      </c>
      <c r="AC53" s="177">
        <v>0</v>
      </c>
      <c r="AD53" s="172">
        <v>0</v>
      </c>
      <c r="AE53" s="20">
        <f t="shared" si="16"/>
        <v>0</v>
      </c>
      <c r="AF53" s="176">
        <v>0</v>
      </c>
      <c r="AG53" s="176">
        <v>0</v>
      </c>
      <c r="AH53" s="188">
        <v>0</v>
      </c>
      <c r="AI53" s="31">
        <f t="shared" si="17"/>
        <v>0</v>
      </c>
      <c r="AJ53" s="177">
        <v>0</v>
      </c>
      <c r="AK53" s="172">
        <v>0</v>
      </c>
      <c r="AL53" s="20">
        <f t="shared" si="18"/>
        <v>0</v>
      </c>
      <c r="AM53" s="176">
        <v>0</v>
      </c>
      <c r="AN53" s="176">
        <v>0</v>
      </c>
      <c r="AO53" s="190">
        <v>0</v>
      </c>
      <c r="AP53" s="31">
        <f t="shared" si="19"/>
        <v>0</v>
      </c>
    </row>
    <row r="54" spans="1:42" s="12" customFormat="1" ht="15" customHeight="1" x14ac:dyDescent="0.35">
      <c r="A54" s="35">
        <f>'JKR PATA 3A'!$A56</f>
        <v>12</v>
      </c>
      <c r="B54" s="54">
        <f>'JKR PATA 3A'!$B56</f>
        <v>0</v>
      </c>
      <c r="C54" s="29" t="s">
        <v>4</v>
      </c>
      <c r="D54" s="19" t="str">
        <f>'JKR PATA 3A'!$D56</f>
        <v>S/T</v>
      </c>
      <c r="E54" s="19">
        <f>'JKR PATA 3A'!$E56</f>
        <v>0</v>
      </c>
      <c r="F54" s="174">
        <v>0</v>
      </c>
      <c r="G54" s="175">
        <v>0</v>
      </c>
      <c r="H54" s="172">
        <v>0</v>
      </c>
      <c r="I54" s="172">
        <v>0</v>
      </c>
      <c r="J54" s="20">
        <f t="shared" si="10"/>
        <v>0</v>
      </c>
      <c r="K54" s="176">
        <v>0</v>
      </c>
      <c r="L54" s="176">
        <v>0</v>
      </c>
      <c r="M54" s="182">
        <v>0</v>
      </c>
      <c r="N54" s="20">
        <f t="shared" si="11"/>
        <v>0</v>
      </c>
      <c r="O54" s="177">
        <v>0</v>
      </c>
      <c r="P54" s="172">
        <v>0</v>
      </c>
      <c r="Q54" s="20">
        <f t="shared" si="12"/>
        <v>0</v>
      </c>
      <c r="R54" s="176">
        <v>0</v>
      </c>
      <c r="S54" s="176">
        <v>0</v>
      </c>
      <c r="T54" s="184">
        <v>0</v>
      </c>
      <c r="U54" s="31">
        <f t="shared" si="13"/>
        <v>0</v>
      </c>
      <c r="V54" s="177">
        <v>0</v>
      </c>
      <c r="W54" s="172">
        <v>0</v>
      </c>
      <c r="X54" s="20">
        <f t="shared" si="14"/>
        <v>0</v>
      </c>
      <c r="Y54" s="176">
        <v>0</v>
      </c>
      <c r="Z54" s="176">
        <v>0</v>
      </c>
      <c r="AA54" s="186">
        <v>0</v>
      </c>
      <c r="AB54" s="31">
        <f t="shared" si="15"/>
        <v>0</v>
      </c>
      <c r="AC54" s="177">
        <v>0</v>
      </c>
      <c r="AD54" s="172">
        <v>0</v>
      </c>
      <c r="AE54" s="20">
        <f t="shared" si="16"/>
        <v>0</v>
      </c>
      <c r="AF54" s="176">
        <v>0</v>
      </c>
      <c r="AG54" s="176">
        <v>0</v>
      </c>
      <c r="AH54" s="188">
        <v>0</v>
      </c>
      <c r="AI54" s="31">
        <f t="shared" si="17"/>
        <v>0</v>
      </c>
      <c r="AJ54" s="177">
        <v>0</v>
      </c>
      <c r="AK54" s="172">
        <v>0</v>
      </c>
      <c r="AL54" s="20">
        <f t="shared" si="18"/>
        <v>0</v>
      </c>
      <c r="AM54" s="176">
        <v>0</v>
      </c>
      <c r="AN54" s="176">
        <v>0</v>
      </c>
      <c r="AO54" s="190">
        <v>0</v>
      </c>
      <c r="AP54" s="31">
        <f t="shared" si="19"/>
        <v>0</v>
      </c>
    </row>
    <row r="55" spans="1:42" s="12" customFormat="1" ht="15" customHeight="1" x14ac:dyDescent="0.35">
      <c r="A55" s="35">
        <f>'JKR PATA 3A'!$A57</f>
        <v>13</v>
      </c>
      <c r="B55" s="54">
        <f>'JKR PATA 3A'!$B57</f>
        <v>0</v>
      </c>
      <c r="C55" s="29" t="s">
        <v>4</v>
      </c>
      <c r="D55" s="19" t="str">
        <f>'JKR PATA 3A'!$D57</f>
        <v>S/T</v>
      </c>
      <c r="E55" s="19">
        <f>'JKR PATA 3A'!$E57</f>
        <v>0</v>
      </c>
      <c r="F55" s="174">
        <v>0</v>
      </c>
      <c r="G55" s="175">
        <v>0</v>
      </c>
      <c r="H55" s="172">
        <v>0</v>
      </c>
      <c r="I55" s="172">
        <v>0</v>
      </c>
      <c r="J55" s="20">
        <f t="shared" si="10"/>
        <v>0</v>
      </c>
      <c r="K55" s="176">
        <v>0</v>
      </c>
      <c r="L55" s="176">
        <v>0</v>
      </c>
      <c r="M55" s="182">
        <v>0</v>
      </c>
      <c r="N55" s="20">
        <f t="shared" si="11"/>
        <v>0</v>
      </c>
      <c r="O55" s="177">
        <v>0</v>
      </c>
      <c r="P55" s="172">
        <v>0</v>
      </c>
      <c r="Q55" s="20">
        <f t="shared" si="12"/>
        <v>0</v>
      </c>
      <c r="R55" s="176">
        <v>0</v>
      </c>
      <c r="S55" s="176">
        <v>0</v>
      </c>
      <c r="T55" s="184">
        <v>0</v>
      </c>
      <c r="U55" s="31">
        <f t="shared" si="13"/>
        <v>0</v>
      </c>
      <c r="V55" s="177">
        <v>0</v>
      </c>
      <c r="W55" s="172">
        <v>0</v>
      </c>
      <c r="X55" s="20">
        <f t="shared" si="14"/>
        <v>0</v>
      </c>
      <c r="Y55" s="176">
        <v>0</v>
      </c>
      <c r="Z55" s="176">
        <v>0</v>
      </c>
      <c r="AA55" s="186">
        <v>0</v>
      </c>
      <c r="AB55" s="31">
        <f t="shared" si="15"/>
        <v>0</v>
      </c>
      <c r="AC55" s="177">
        <v>0</v>
      </c>
      <c r="AD55" s="172">
        <v>0</v>
      </c>
      <c r="AE55" s="20">
        <f t="shared" si="16"/>
        <v>0</v>
      </c>
      <c r="AF55" s="176">
        <v>0</v>
      </c>
      <c r="AG55" s="176">
        <v>0</v>
      </c>
      <c r="AH55" s="188">
        <v>0</v>
      </c>
      <c r="AI55" s="31">
        <f t="shared" si="17"/>
        <v>0</v>
      </c>
      <c r="AJ55" s="177">
        <v>0</v>
      </c>
      <c r="AK55" s="172">
        <v>0</v>
      </c>
      <c r="AL55" s="20">
        <f t="shared" si="18"/>
        <v>0</v>
      </c>
      <c r="AM55" s="176">
        <v>0</v>
      </c>
      <c r="AN55" s="176">
        <v>0</v>
      </c>
      <c r="AO55" s="190">
        <v>0</v>
      </c>
      <c r="AP55" s="31">
        <f t="shared" si="19"/>
        <v>0</v>
      </c>
    </row>
    <row r="56" spans="1:42" s="12" customFormat="1" ht="15" customHeight="1" x14ac:dyDescent="0.35">
      <c r="A56" s="35">
        <f>'JKR PATA 3A'!$A58</f>
        <v>14</v>
      </c>
      <c r="B56" s="54">
        <f>'JKR PATA 3A'!$B58</f>
        <v>0</v>
      </c>
      <c r="C56" s="29" t="s">
        <v>4</v>
      </c>
      <c r="D56" s="19" t="str">
        <f>'JKR PATA 3A'!$D58</f>
        <v>S/T</v>
      </c>
      <c r="E56" s="19">
        <f>'JKR PATA 3A'!$E58</f>
        <v>0</v>
      </c>
      <c r="F56" s="174">
        <v>0</v>
      </c>
      <c r="G56" s="175">
        <v>0</v>
      </c>
      <c r="H56" s="172">
        <v>0</v>
      </c>
      <c r="I56" s="172">
        <v>0</v>
      </c>
      <c r="J56" s="20">
        <f t="shared" si="10"/>
        <v>0</v>
      </c>
      <c r="K56" s="176">
        <v>0</v>
      </c>
      <c r="L56" s="176">
        <v>0</v>
      </c>
      <c r="M56" s="182">
        <v>0</v>
      </c>
      <c r="N56" s="20">
        <f t="shared" si="11"/>
        <v>0</v>
      </c>
      <c r="O56" s="177">
        <v>0</v>
      </c>
      <c r="P56" s="172">
        <v>0</v>
      </c>
      <c r="Q56" s="20">
        <f t="shared" si="12"/>
        <v>0</v>
      </c>
      <c r="R56" s="176">
        <v>0</v>
      </c>
      <c r="S56" s="176">
        <v>0</v>
      </c>
      <c r="T56" s="184">
        <v>0</v>
      </c>
      <c r="U56" s="31">
        <f t="shared" si="13"/>
        <v>0</v>
      </c>
      <c r="V56" s="177">
        <v>0</v>
      </c>
      <c r="W56" s="172">
        <v>0</v>
      </c>
      <c r="X56" s="20">
        <f t="shared" si="14"/>
        <v>0</v>
      </c>
      <c r="Y56" s="176">
        <v>0</v>
      </c>
      <c r="Z56" s="176">
        <v>0</v>
      </c>
      <c r="AA56" s="186">
        <v>0</v>
      </c>
      <c r="AB56" s="31">
        <f t="shared" si="15"/>
        <v>0</v>
      </c>
      <c r="AC56" s="177">
        <v>0</v>
      </c>
      <c r="AD56" s="172">
        <v>0</v>
      </c>
      <c r="AE56" s="20">
        <f t="shared" si="16"/>
        <v>0</v>
      </c>
      <c r="AF56" s="176">
        <v>0</v>
      </c>
      <c r="AG56" s="176">
        <v>0</v>
      </c>
      <c r="AH56" s="188">
        <v>0</v>
      </c>
      <c r="AI56" s="31">
        <f t="shared" si="17"/>
        <v>0</v>
      </c>
      <c r="AJ56" s="177">
        <v>0</v>
      </c>
      <c r="AK56" s="172">
        <v>0</v>
      </c>
      <c r="AL56" s="20">
        <f t="shared" si="18"/>
        <v>0</v>
      </c>
      <c r="AM56" s="176">
        <v>0</v>
      </c>
      <c r="AN56" s="176">
        <v>0</v>
      </c>
      <c r="AO56" s="190">
        <v>0</v>
      </c>
      <c r="AP56" s="31">
        <f t="shared" si="19"/>
        <v>0</v>
      </c>
    </row>
    <row r="57" spans="1:42" s="12" customFormat="1" ht="15" customHeight="1" x14ac:dyDescent="0.35">
      <c r="A57" s="35">
        <f>'JKR PATA 3A'!$A59</f>
        <v>15</v>
      </c>
      <c r="B57" s="54">
        <f>'JKR PATA 3A'!$B59</f>
        <v>0</v>
      </c>
      <c r="C57" s="29" t="s">
        <v>4</v>
      </c>
      <c r="D57" s="19" t="str">
        <f>'JKR PATA 3A'!$D59</f>
        <v>S/T</v>
      </c>
      <c r="E57" s="19">
        <f>'JKR PATA 3A'!$E59</f>
        <v>0</v>
      </c>
      <c r="F57" s="174">
        <v>0</v>
      </c>
      <c r="G57" s="175">
        <v>0</v>
      </c>
      <c r="H57" s="172">
        <v>0</v>
      </c>
      <c r="I57" s="172">
        <v>0</v>
      </c>
      <c r="J57" s="20">
        <f t="shared" si="10"/>
        <v>0</v>
      </c>
      <c r="K57" s="176">
        <v>0</v>
      </c>
      <c r="L57" s="176">
        <v>0</v>
      </c>
      <c r="M57" s="182">
        <v>0</v>
      </c>
      <c r="N57" s="20">
        <f t="shared" si="11"/>
        <v>0</v>
      </c>
      <c r="O57" s="177">
        <v>0</v>
      </c>
      <c r="P57" s="172">
        <v>0</v>
      </c>
      <c r="Q57" s="20">
        <f t="shared" si="12"/>
        <v>0</v>
      </c>
      <c r="R57" s="176">
        <v>0</v>
      </c>
      <c r="S57" s="176">
        <v>0</v>
      </c>
      <c r="T57" s="184">
        <v>0</v>
      </c>
      <c r="U57" s="31">
        <f t="shared" si="13"/>
        <v>0</v>
      </c>
      <c r="V57" s="177">
        <v>0</v>
      </c>
      <c r="W57" s="172">
        <v>0</v>
      </c>
      <c r="X57" s="20">
        <f t="shared" si="14"/>
        <v>0</v>
      </c>
      <c r="Y57" s="176">
        <v>0</v>
      </c>
      <c r="Z57" s="176">
        <v>0</v>
      </c>
      <c r="AA57" s="186">
        <v>0</v>
      </c>
      <c r="AB57" s="31">
        <f t="shared" si="15"/>
        <v>0</v>
      </c>
      <c r="AC57" s="177">
        <v>0</v>
      </c>
      <c r="AD57" s="172">
        <v>0</v>
      </c>
      <c r="AE57" s="20">
        <f t="shared" si="16"/>
        <v>0</v>
      </c>
      <c r="AF57" s="176">
        <v>0</v>
      </c>
      <c r="AG57" s="176">
        <v>0</v>
      </c>
      <c r="AH57" s="188">
        <v>0</v>
      </c>
      <c r="AI57" s="31">
        <f t="shared" si="17"/>
        <v>0</v>
      </c>
      <c r="AJ57" s="177">
        <v>0</v>
      </c>
      <c r="AK57" s="172">
        <v>0</v>
      </c>
      <c r="AL57" s="20">
        <f t="shared" si="18"/>
        <v>0</v>
      </c>
      <c r="AM57" s="176">
        <v>0</v>
      </c>
      <c r="AN57" s="176">
        <v>0</v>
      </c>
      <c r="AO57" s="190">
        <v>0</v>
      </c>
      <c r="AP57" s="31">
        <f t="shared" si="19"/>
        <v>0</v>
      </c>
    </row>
    <row r="58" spans="1:42" s="12" customFormat="1" ht="15" customHeight="1" x14ac:dyDescent="0.35">
      <c r="A58" s="35">
        <f>'JKR PATA 3A'!$A60</f>
        <v>16</v>
      </c>
      <c r="B58" s="54">
        <f>'JKR PATA 3A'!$B60</f>
        <v>0</v>
      </c>
      <c r="C58" s="29" t="s">
        <v>4</v>
      </c>
      <c r="D58" s="19" t="str">
        <f>'JKR PATA 3A'!$D60</f>
        <v>S/T</v>
      </c>
      <c r="E58" s="19">
        <f>'JKR PATA 3A'!$E60</f>
        <v>0</v>
      </c>
      <c r="F58" s="174">
        <v>0</v>
      </c>
      <c r="G58" s="175">
        <v>0</v>
      </c>
      <c r="H58" s="172">
        <v>0</v>
      </c>
      <c r="I58" s="172">
        <v>0</v>
      </c>
      <c r="J58" s="20">
        <f t="shared" si="10"/>
        <v>0</v>
      </c>
      <c r="K58" s="176">
        <v>0</v>
      </c>
      <c r="L58" s="176">
        <v>0</v>
      </c>
      <c r="M58" s="182">
        <v>0</v>
      </c>
      <c r="N58" s="20">
        <f t="shared" si="11"/>
        <v>0</v>
      </c>
      <c r="O58" s="177">
        <v>0</v>
      </c>
      <c r="P58" s="172">
        <v>0</v>
      </c>
      <c r="Q58" s="20">
        <f t="shared" si="12"/>
        <v>0</v>
      </c>
      <c r="R58" s="176">
        <v>0</v>
      </c>
      <c r="S58" s="176">
        <v>0</v>
      </c>
      <c r="T58" s="184">
        <v>0</v>
      </c>
      <c r="U58" s="31">
        <f t="shared" si="13"/>
        <v>0</v>
      </c>
      <c r="V58" s="177">
        <v>0</v>
      </c>
      <c r="W58" s="172">
        <v>0</v>
      </c>
      <c r="X58" s="20">
        <f t="shared" si="14"/>
        <v>0</v>
      </c>
      <c r="Y58" s="176">
        <v>0</v>
      </c>
      <c r="Z58" s="176">
        <v>0</v>
      </c>
      <c r="AA58" s="186">
        <v>0</v>
      </c>
      <c r="AB58" s="31">
        <f t="shared" si="15"/>
        <v>0</v>
      </c>
      <c r="AC58" s="177">
        <v>0</v>
      </c>
      <c r="AD58" s="172">
        <v>0</v>
      </c>
      <c r="AE58" s="20">
        <f t="shared" si="16"/>
        <v>0</v>
      </c>
      <c r="AF58" s="176">
        <v>0</v>
      </c>
      <c r="AG58" s="176">
        <v>0</v>
      </c>
      <c r="AH58" s="188">
        <v>0</v>
      </c>
      <c r="AI58" s="31">
        <f t="shared" si="17"/>
        <v>0</v>
      </c>
      <c r="AJ58" s="177">
        <v>0</v>
      </c>
      <c r="AK58" s="172">
        <v>0</v>
      </c>
      <c r="AL58" s="20">
        <f t="shared" si="18"/>
        <v>0</v>
      </c>
      <c r="AM58" s="176">
        <v>0</v>
      </c>
      <c r="AN58" s="176">
        <v>0</v>
      </c>
      <c r="AO58" s="190">
        <v>0</v>
      </c>
      <c r="AP58" s="31">
        <f t="shared" si="19"/>
        <v>0</v>
      </c>
    </row>
    <row r="59" spans="1:42" s="12" customFormat="1" ht="15" customHeight="1" x14ac:dyDescent="0.35">
      <c r="A59" s="35">
        <f>'JKR PATA 3A'!$A61</f>
        <v>17</v>
      </c>
      <c r="B59" s="54">
        <f>'JKR PATA 3A'!$B61</f>
        <v>0</v>
      </c>
      <c r="C59" s="29" t="s">
        <v>4</v>
      </c>
      <c r="D59" s="19" t="str">
        <f>'JKR PATA 3A'!$D61</f>
        <v>S/T</v>
      </c>
      <c r="E59" s="19">
        <f>'JKR PATA 3A'!$E61</f>
        <v>0</v>
      </c>
      <c r="F59" s="174">
        <v>0</v>
      </c>
      <c r="G59" s="175">
        <v>0</v>
      </c>
      <c r="H59" s="172">
        <v>0</v>
      </c>
      <c r="I59" s="172">
        <v>0</v>
      </c>
      <c r="J59" s="20">
        <f t="shared" si="10"/>
        <v>0</v>
      </c>
      <c r="K59" s="176">
        <v>0</v>
      </c>
      <c r="L59" s="176">
        <v>0</v>
      </c>
      <c r="M59" s="182">
        <v>0</v>
      </c>
      <c r="N59" s="20">
        <f t="shared" si="11"/>
        <v>0</v>
      </c>
      <c r="O59" s="177">
        <v>0</v>
      </c>
      <c r="P59" s="172">
        <v>0</v>
      </c>
      <c r="Q59" s="20">
        <f t="shared" si="12"/>
        <v>0</v>
      </c>
      <c r="R59" s="176">
        <v>0</v>
      </c>
      <c r="S59" s="176">
        <v>0</v>
      </c>
      <c r="T59" s="184">
        <v>0</v>
      </c>
      <c r="U59" s="31">
        <f t="shared" si="13"/>
        <v>0</v>
      </c>
      <c r="V59" s="177">
        <v>0</v>
      </c>
      <c r="W59" s="172">
        <v>0</v>
      </c>
      <c r="X59" s="20">
        <f t="shared" si="14"/>
        <v>0</v>
      </c>
      <c r="Y59" s="176">
        <v>0</v>
      </c>
      <c r="Z59" s="176">
        <v>0</v>
      </c>
      <c r="AA59" s="186">
        <v>0</v>
      </c>
      <c r="AB59" s="31">
        <f t="shared" si="15"/>
        <v>0</v>
      </c>
      <c r="AC59" s="177">
        <v>0</v>
      </c>
      <c r="AD59" s="172">
        <v>0</v>
      </c>
      <c r="AE59" s="20">
        <f t="shared" si="16"/>
        <v>0</v>
      </c>
      <c r="AF59" s="176">
        <v>0</v>
      </c>
      <c r="AG59" s="176">
        <v>0</v>
      </c>
      <c r="AH59" s="188">
        <v>0</v>
      </c>
      <c r="AI59" s="31">
        <f t="shared" si="17"/>
        <v>0</v>
      </c>
      <c r="AJ59" s="177">
        <v>0</v>
      </c>
      <c r="AK59" s="172">
        <v>0</v>
      </c>
      <c r="AL59" s="20">
        <f t="shared" si="18"/>
        <v>0</v>
      </c>
      <c r="AM59" s="176">
        <v>0</v>
      </c>
      <c r="AN59" s="176">
        <v>0</v>
      </c>
      <c r="AO59" s="190">
        <v>0</v>
      </c>
      <c r="AP59" s="31">
        <f t="shared" si="19"/>
        <v>0</v>
      </c>
    </row>
    <row r="60" spans="1:42" s="12" customFormat="1" ht="15" customHeight="1" x14ac:dyDescent="0.35">
      <c r="A60" s="35">
        <f>'JKR PATA 3A'!$A62</f>
        <v>18</v>
      </c>
      <c r="B60" s="54">
        <f>'JKR PATA 3A'!$B62</f>
        <v>0</v>
      </c>
      <c r="C60" s="29" t="s">
        <v>4</v>
      </c>
      <c r="D60" s="19" t="str">
        <f>'JKR PATA 3A'!$D62</f>
        <v>S/T</v>
      </c>
      <c r="E60" s="19">
        <f>'JKR PATA 3A'!$E62</f>
        <v>0</v>
      </c>
      <c r="F60" s="174">
        <v>0</v>
      </c>
      <c r="G60" s="175">
        <v>0</v>
      </c>
      <c r="H60" s="172">
        <v>0</v>
      </c>
      <c r="I60" s="172">
        <v>0</v>
      </c>
      <c r="J60" s="20">
        <f t="shared" si="10"/>
        <v>0</v>
      </c>
      <c r="K60" s="176">
        <v>0</v>
      </c>
      <c r="L60" s="176">
        <v>0</v>
      </c>
      <c r="M60" s="182">
        <v>0</v>
      </c>
      <c r="N60" s="20">
        <f t="shared" si="11"/>
        <v>0</v>
      </c>
      <c r="O60" s="177">
        <v>0</v>
      </c>
      <c r="P60" s="172">
        <v>0</v>
      </c>
      <c r="Q60" s="20">
        <f t="shared" si="12"/>
        <v>0</v>
      </c>
      <c r="R60" s="176">
        <v>0</v>
      </c>
      <c r="S60" s="176">
        <v>0</v>
      </c>
      <c r="T60" s="184">
        <v>0</v>
      </c>
      <c r="U60" s="31">
        <f t="shared" si="13"/>
        <v>0</v>
      </c>
      <c r="V60" s="177">
        <v>0</v>
      </c>
      <c r="W60" s="172">
        <v>0</v>
      </c>
      <c r="X60" s="20">
        <f t="shared" si="14"/>
        <v>0</v>
      </c>
      <c r="Y60" s="176">
        <v>0</v>
      </c>
      <c r="Z60" s="176">
        <v>0</v>
      </c>
      <c r="AA60" s="186">
        <v>0</v>
      </c>
      <c r="AB60" s="31">
        <f t="shared" si="15"/>
        <v>0</v>
      </c>
      <c r="AC60" s="177">
        <v>0</v>
      </c>
      <c r="AD60" s="172">
        <v>0</v>
      </c>
      <c r="AE60" s="20">
        <f t="shared" si="16"/>
        <v>0</v>
      </c>
      <c r="AF60" s="176">
        <v>0</v>
      </c>
      <c r="AG60" s="176">
        <v>0</v>
      </c>
      <c r="AH60" s="188">
        <v>0</v>
      </c>
      <c r="AI60" s="31">
        <f t="shared" si="17"/>
        <v>0</v>
      </c>
      <c r="AJ60" s="177">
        <v>0</v>
      </c>
      <c r="AK60" s="172">
        <v>0</v>
      </c>
      <c r="AL60" s="20">
        <f t="shared" si="18"/>
        <v>0</v>
      </c>
      <c r="AM60" s="176">
        <v>0</v>
      </c>
      <c r="AN60" s="176">
        <v>0</v>
      </c>
      <c r="AO60" s="190">
        <v>0</v>
      </c>
      <c r="AP60" s="31">
        <f t="shared" si="19"/>
        <v>0</v>
      </c>
    </row>
    <row r="61" spans="1:42" s="12" customFormat="1" ht="15" customHeight="1" x14ac:dyDescent="0.35">
      <c r="A61" s="35">
        <f>'JKR PATA 3A'!$A63</f>
        <v>19</v>
      </c>
      <c r="B61" s="54">
        <f>'JKR PATA 3A'!$B63</f>
        <v>0</v>
      </c>
      <c r="C61" s="29" t="s">
        <v>4</v>
      </c>
      <c r="D61" s="19" t="str">
        <f>'JKR PATA 3A'!$D63</f>
        <v>S/T</v>
      </c>
      <c r="E61" s="19">
        <f>'JKR PATA 3A'!$E63</f>
        <v>0</v>
      </c>
      <c r="F61" s="174">
        <v>0</v>
      </c>
      <c r="G61" s="175">
        <v>0</v>
      </c>
      <c r="H61" s="172">
        <v>0</v>
      </c>
      <c r="I61" s="172">
        <v>0</v>
      </c>
      <c r="J61" s="20">
        <f t="shared" si="10"/>
        <v>0</v>
      </c>
      <c r="K61" s="176">
        <v>0</v>
      </c>
      <c r="L61" s="176">
        <v>0</v>
      </c>
      <c r="M61" s="182">
        <v>0</v>
      </c>
      <c r="N61" s="20">
        <f t="shared" si="11"/>
        <v>0</v>
      </c>
      <c r="O61" s="177">
        <v>0</v>
      </c>
      <c r="P61" s="172">
        <v>0</v>
      </c>
      <c r="Q61" s="20">
        <f t="shared" si="12"/>
        <v>0</v>
      </c>
      <c r="R61" s="176">
        <v>0</v>
      </c>
      <c r="S61" s="176">
        <v>0</v>
      </c>
      <c r="T61" s="184">
        <v>0</v>
      </c>
      <c r="U61" s="31">
        <f t="shared" si="13"/>
        <v>0</v>
      </c>
      <c r="V61" s="177">
        <v>0</v>
      </c>
      <c r="W61" s="172">
        <v>0</v>
      </c>
      <c r="X61" s="20">
        <f t="shared" si="14"/>
        <v>0</v>
      </c>
      <c r="Y61" s="176">
        <v>0</v>
      </c>
      <c r="Z61" s="176">
        <v>0</v>
      </c>
      <c r="AA61" s="186">
        <v>0</v>
      </c>
      <c r="AB61" s="31">
        <f t="shared" si="15"/>
        <v>0</v>
      </c>
      <c r="AC61" s="177">
        <v>0</v>
      </c>
      <c r="AD61" s="172">
        <v>0</v>
      </c>
      <c r="AE61" s="20">
        <f t="shared" si="16"/>
        <v>0</v>
      </c>
      <c r="AF61" s="176">
        <v>0</v>
      </c>
      <c r="AG61" s="176">
        <v>0</v>
      </c>
      <c r="AH61" s="188">
        <v>0</v>
      </c>
      <c r="AI61" s="31">
        <f t="shared" si="17"/>
        <v>0</v>
      </c>
      <c r="AJ61" s="177">
        <v>0</v>
      </c>
      <c r="AK61" s="172">
        <v>0</v>
      </c>
      <c r="AL61" s="20">
        <f t="shared" si="18"/>
        <v>0</v>
      </c>
      <c r="AM61" s="176">
        <v>0</v>
      </c>
      <c r="AN61" s="176">
        <v>0</v>
      </c>
      <c r="AO61" s="190">
        <v>0</v>
      </c>
      <c r="AP61" s="31">
        <f t="shared" si="19"/>
        <v>0</v>
      </c>
    </row>
    <row r="62" spans="1:42" s="12" customFormat="1" ht="15" customHeight="1" x14ac:dyDescent="0.35">
      <c r="A62" s="35">
        <f>'JKR PATA 3A'!$A64</f>
        <v>20</v>
      </c>
      <c r="B62" s="54">
        <f>'JKR PATA 3A'!$B64</f>
        <v>0</v>
      </c>
      <c r="C62" s="29" t="s">
        <v>4</v>
      </c>
      <c r="D62" s="19" t="str">
        <f>'JKR PATA 3A'!$D64</f>
        <v>S/T</v>
      </c>
      <c r="E62" s="19">
        <f>'JKR PATA 3A'!$E64</f>
        <v>0</v>
      </c>
      <c r="F62" s="174">
        <v>0</v>
      </c>
      <c r="G62" s="175">
        <v>0</v>
      </c>
      <c r="H62" s="172">
        <v>0</v>
      </c>
      <c r="I62" s="172">
        <v>0</v>
      </c>
      <c r="J62" s="20">
        <f t="shared" si="10"/>
        <v>0</v>
      </c>
      <c r="K62" s="176">
        <v>0</v>
      </c>
      <c r="L62" s="176">
        <v>0</v>
      </c>
      <c r="M62" s="182">
        <v>0</v>
      </c>
      <c r="N62" s="20">
        <f t="shared" si="11"/>
        <v>0</v>
      </c>
      <c r="O62" s="177">
        <v>0</v>
      </c>
      <c r="P62" s="172">
        <v>0</v>
      </c>
      <c r="Q62" s="20">
        <f t="shared" si="12"/>
        <v>0</v>
      </c>
      <c r="R62" s="176">
        <v>0</v>
      </c>
      <c r="S62" s="176">
        <v>0</v>
      </c>
      <c r="T62" s="184">
        <v>0</v>
      </c>
      <c r="U62" s="31">
        <f t="shared" si="13"/>
        <v>0</v>
      </c>
      <c r="V62" s="177">
        <v>0</v>
      </c>
      <c r="W62" s="172">
        <v>0</v>
      </c>
      <c r="X62" s="20">
        <f t="shared" si="14"/>
        <v>0</v>
      </c>
      <c r="Y62" s="176">
        <v>0</v>
      </c>
      <c r="Z62" s="176">
        <v>0</v>
      </c>
      <c r="AA62" s="186">
        <v>0</v>
      </c>
      <c r="AB62" s="31">
        <f t="shared" si="15"/>
        <v>0</v>
      </c>
      <c r="AC62" s="177">
        <v>0</v>
      </c>
      <c r="AD62" s="172">
        <v>0</v>
      </c>
      <c r="AE62" s="20">
        <f t="shared" si="16"/>
        <v>0</v>
      </c>
      <c r="AF62" s="176">
        <v>0</v>
      </c>
      <c r="AG62" s="176">
        <v>0</v>
      </c>
      <c r="AH62" s="188">
        <v>0</v>
      </c>
      <c r="AI62" s="31">
        <f t="shared" si="17"/>
        <v>0</v>
      </c>
      <c r="AJ62" s="177">
        <v>0</v>
      </c>
      <c r="AK62" s="172">
        <v>0</v>
      </c>
      <c r="AL62" s="20">
        <f t="shared" si="18"/>
        <v>0</v>
      </c>
      <c r="AM62" s="176">
        <v>0</v>
      </c>
      <c r="AN62" s="176">
        <v>0</v>
      </c>
      <c r="AO62" s="190">
        <v>0</v>
      </c>
      <c r="AP62" s="31">
        <f t="shared" si="19"/>
        <v>0</v>
      </c>
    </row>
    <row r="63" spans="1:42" s="12" customFormat="1" ht="15" customHeight="1" x14ac:dyDescent="0.35">
      <c r="A63" s="35">
        <f>'JKR PATA 3A'!$A65</f>
        <v>21</v>
      </c>
      <c r="B63" s="54">
        <f>'JKR PATA 3A'!$B65</f>
        <v>0</v>
      </c>
      <c r="C63" s="29" t="s">
        <v>4</v>
      </c>
      <c r="D63" s="19" t="str">
        <f>'JKR PATA 3A'!$D65</f>
        <v>S/T</v>
      </c>
      <c r="E63" s="19">
        <f>'JKR PATA 3A'!$E65</f>
        <v>0</v>
      </c>
      <c r="F63" s="174">
        <v>0</v>
      </c>
      <c r="G63" s="175">
        <v>0</v>
      </c>
      <c r="H63" s="172">
        <v>0</v>
      </c>
      <c r="I63" s="172">
        <v>0</v>
      </c>
      <c r="J63" s="20">
        <f t="shared" si="10"/>
        <v>0</v>
      </c>
      <c r="K63" s="176">
        <v>0</v>
      </c>
      <c r="L63" s="176">
        <v>0</v>
      </c>
      <c r="M63" s="182">
        <v>0</v>
      </c>
      <c r="N63" s="20">
        <f t="shared" si="11"/>
        <v>0</v>
      </c>
      <c r="O63" s="177">
        <v>0</v>
      </c>
      <c r="P63" s="172">
        <v>0</v>
      </c>
      <c r="Q63" s="20">
        <f t="shared" si="12"/>
        <v>0</v>
      </c>
      <c r="R63" s="176">
        <v>0</v>
      </c>
      <c r="S63" s="176">
        <v>0</v>
      </c>
      <c r="T63" s="184">
        <v>0</v>
      </c>
      <c r="U63" s="31">
        <f t="shared" si="13"/>
        <v>0</v>
      </c>
      <c r="V63" s="177">
        <v>0</v>
      </c>
      <c r="W63" s="172">
        <v>0</v>
      </c>
      <c r="X63" s="20">
        <f t="shared" si="14"/>
        <v>0</v>
      </c>
      <c r="Y63" s="176">
        <v>0</v>
      </c>
      <c r="Z63" s="176">
        <v>0</v>
      </c>
      <c r="AA63" s="186">
        <v>0</v>
      </c>
      <c r="AB63" s="31">
        <f t="shared" si="15"/>
        <v>0</v>
      </c>
      <c r="AC63" s="177">
        <v>0</v>
      </c>
      <c r="AD63" s="172">
        <v>0</v>
      </c>
      <c r="AE63" s="20">
        <f t="shared" si="16"/>
        <v>0</v>
      </c>
      <c r="AF63" s="176">
        <v>0</v>
      </c>
      <c r="AG63" s="176">
        <v>0</v>
      </c>
      <c r="AH63" s="188">
        <v>0</v>
      </c>
      <c r="AI63" s="31">
        <f t="shared" si="17"/>
        <v>0</v>
      </c>
      <c r="AJ63" s="177">
        <v>0</v>
      </c>
      <c r="AK63" s="172">
        <v>0</v>
      </c>
      <c r="AL63" s="20">
        <f t="shared" si="18"/>
        <v>0</v>
      </c>
      <c r="AM63" s="176">
        <v>0</v>
      </c>
      <c r="AN63" s="176">
        <v>0</v>
      </c>
      <c r="AO63" s="190">
        <v>0</v>
      </c>
      <c r="AP63" s="31">
        <f t="shared" si="19"/>
        <v>0</v>
      </c>
    </row>
    <row r="64" spans="1:42" s="12" customFormat="1" ht="15" customHeight="1" x14ac:dyDescent="0.35">
      <c r="A64" s="35">
        <f>'JKR PATA 3A'!$A66</f>
        <v>22</v>
      </c>
      <c r="B64" s="54">
        <f>'JKR PATA 3A'!$B66</f>
        <v>0</v>
      </c>
      <c r="C64" s="29" t="s">
        <v>4</v>
      </c>
      <c r="D64" s="19" t="str">
        <f>'JKR PATA 3A'!$D66</f>
        <v>S/T</v>
      </c>
      <c r="E64" s="19">
        <f>'JKR PATA 3A'!$E66</f>
        <v>0</v>
      </c>
      <c r="F64" s="174">
        <v>0</v>
      </c>
      <c r="G64" s="175">
        <v>0</v>
      </c>
      <c r="H64" s="172">
        <v>0</v>
      </c>
      <c r="I64" s="172">
        <v>0</v>
      </c>
      <c r="J64" s="20">
        <f t="shared" si="10"/>
        <v>0</v>
      </c>
      <c r="K64" s="176">
        <v>0</v>
      </c>
      <c r="L64" s="176">
        <v>0</v>
      </c>
      <c r="M64" s="182">
        <v>0</v>
      </c>
      <c r="N64" s="20">
        <f t="shared" si="11"/>
        <v>0</v>
      </c>
      <c r="O64" s="177">
        <v>0</v>
      </c>
      <c r="P64" s="172">
        <v>0</v>
      </c>
      <c r="Q64" s="20">
        <f t="shared" si="12"/>
        <v>0</v>
      </c>
      <c r="R64" s="176">
        <v>0</v>
      </c>
      <c r="S64" s="176">
        <v>0</v>
      </c>
      <c r="T64" s="184">
        <v>0</v>
      </c>
      <c r="U64" s="31">
        <f t="shared" si="13"/>
        <v>0</v>
      </c>
      <c r="V64" s="177">
        <v>0</v>
      </c>
      <c r="W64" s="172">
        <v>0</v>
      </c>
      <c r="X64" s="20">
        <f t="shared" si="14"/>
        <v>0</v>
      </c>
      <c r="Y64" s="176">
        <v>0</v>
      </c>
      <c r="Z64" s="176">
        <v>0</v>
      </c>
      <c r="AA64" s="186">
        <v>0</v>
      </c>
      <c r="AB64" s="31">
        <f t="shared" si="15"/>
        <v>0</v>
      </c>
      <c r="AC64" s="177">
        <v>0</v>
      </c>
      <c r="AD64" s="172">
        <v>0</v>
      </c>
      <c r="AE64" s="20">
        <f t="shared" si="16"/>
        <v>0</v>
      </c>
      <c r="AF64" s="176">
        <v>0</v>
      </c>
      <c r="AG64" s="176">
        <v>0</v>
      </c>
      <c r="AH64" s="188">
        <v>0</v>
      </c>
      <c r="AI64" s="31">
        <f t="shared" si="17"/>
        <v>0</v>
      </c>
      <c r="AJ64" s="177">
        <v>0</v>
      </c>
      <c r="AK64" s="172">
        <v>0</v>
      </c>
      <c r="AL64" s="20">
        <f t="shared" si="18"/>
        <v>0</v>
      </c>
      <c r="AM64" s="176">
        <v>0</v>
      </c>
      <c r="AN64" s="176">
        <v>0</v>
      </c>
      <c r="AO64" s="190">
        <v>0</v>
      </c>
      <c r="AP64" s="31">
        <f t="shared" si="19"/>
        <v>0</v>
      </c>
    </row>
    <row r="65" spans="1:42" s="12" customFormat="1" ht="15" customHeight="1" x14ac:dyDescent="0.35">
      <c r="A65" s="35">
        <f>'JKR PATA 3A'!$A67</f>
        <v>23</v>
      </c>
      <c r="B65" s="54">
        <f>'JKR PATA 3A'!$B67</f>
        <v>0</v>
      </c>
      <c r="C65" s="29" t="s">
        <v>4</v>
      </c>
      <c r="D65" s="19" t="str">
        <f>'JKR PATA 3A'!$D67</f>
        <v>S/T</v>
      </c>
      <c r="E65" s="19">
        <f>'JKR PATA 3A'!$E67</f>
        <v>0</v>
      </c>
      <c r="F65" s="174">
        <v>0</v>
      </c>
      <c r="G65" s="175">
        <v>0</v>
      </c>
      <c r="H65" s="172">
        <v>0</v>
      </c>
      <c r="I65" s="172">
        <v>0</v>
      </c>
      <c r="J65" s="20">
        <f t="shared" si="10"/>
        <v>0</v>
      </c>
      <c r="K65" s="176">
        <v>0</v>
      </c>
      <c r="L65" s="176">
        <v>0</v>
      </c>
      <c r="M65" s="182">
        <v>0</v>
      </c>
      <c r="N65" s="20">
        <f t="shared" si="11"/>
        <v>0</v>
      </c>
      <c r="O65" s="177">
        <v>0</v>
      </c>
      <c r="P65" s="172">
        <v>0</v>
      </c>
      <c r="Q65" s="20">
        <f t="shared" si="12"/>
        <v>0</v>
      </c>
      <c r="R65" s="176">
        <v>0</v>
      </c>
      <c r="S65" s="176">
        <v>0</v>
      </c>
      <c r="T65" s="184">
        <v>0</v>
      </c>
      <c r="U65" s="31">
        <f t="shared" si="13"/>
        <v>0</v>
      </c>
      <c r="V65" s="177">
        <v>0</v>
      </c>
      <c r="W65" s="172">
        <v>0</v>
      </c>
      <c r="X65" s="20">
        <f t="shared" si="14"/>
        <v>0</v>
      </c>
      <c r="Y65" s="176">
        <v>0</v>
      </c>
      <c r="Z65" s="176">
        <v>0</v>
      </c>
      <c r="AA65" s="186">
        <v>0</v>
      </c>
      <c r="AB65" s="31">
        <f t="shared" si="15"/>
        <v>0</v>
      </c>
      <c r="AC65" s="177">
        <v>0</v>
      </c>
      <c r="AD65" s="172">
        <v>0</v>
      </c>
      <c r="AE65" s="20">
        <f t="shared" si="16"/>
        <v>0</v>
      </c>
      <c r="AF65" s="176">
        <v>0</v>
      </c>
      <c r="AG65" s="176">
        <v>0</v>
      </c>
      <c r="AH65" s="188">
        <v>0</v>
      </c>
      <c r="AI65" s="31">
        <f t="shared" si="17"/>
        <v>0</v>
      </c>
      <c r="AJ65" s="177">
        <v>0</v>
      </c>
      <c r="AK65" s="172">
        <v>0</v>
      </c>
      <c r="AL65" s="20">
        <f t="shared" si="18"/>
        <v>0</v>
      </c>
      <c r="AM65" s="176">
        <v>0</v>
      </c>
      <c r="AN65" s="176">
        <v>0</v>
      </c>
      <c r="AO65" s="190">
        <v>0</v>
      </c>
      <c r="AP65" s="31">
        <f t="shared" si="19"/>
        <v>0</v>
      </c>
    </row>
    <row r="66" spans="1:42" s="12" customFormat="1" ht="15" customHeight="1" x14ac:dyDescent="0.35">
      <c r="A66" s="35">
        <f>'JKR PATA 3A'!$A68</f>
        <v>24</v>
      </c>
      <c r="B66" s="54">
        <f>'JKR PATA 3A'!$B68</f>
        <v>0</v>
      </c>
      <c r="C66" s="29" t="s">
        <v>4</v>
      </c>
      <c r="D66" s="19" t="str">
        <f>'JKR PATA 3A'!$D68</f>
        <v>S/T</v>
      </c>
      <c r="E66" s="19">
        <f>'JKR PATA 3A'!$E68</f>
        <v>0</v>
      </c>
      <c r="F66" s="174">
        <v>0</v>
      </c>
      <c r="G66" s="175">
        <v>0</v>
      </c>
      <c r="H66" s="172">
        <v>0</v>
      </c>
      <c r="I66" s="172">
        <v>0</v>
      </c>
      <c r="J66" s="20">
        <f t="shared" si="10"/>
        <v>0</v>
      </c>
      <c r="K66" s="176">
        <v>0</v>
      </c>
      <c r="L66" s="176">
        <v>0</v>
      </c>
      <c r="M66" s="182">
        <v>0</v>
      </c>
      <c r="N66" s="20">
        <f t="shared" si="11"/>
        <v>0</v>
      </c>
      <c r="O66" s="177">
        <v>0</v>
      </c>
      <c r="P66" s="172">
        <v>0</v>
      </c>
      <c r="Q66" s="20">
        <f t="shared" si="12"/>
        <v>0</v>
      </c>
      <c r="R66" s="176">
        <v>0</v>
      </c>
      <c r="S66" s="176">
        <v>0</v>
      </c>
      <c r="T66" s="184">
        <v>0</v>
      </c>
      <c r="U66" s="31">
        <f t="shared" si="13"/>
        <v>0</v>
      </c>
      <c r="V66" s="177">
        <v>0</v>
      </c>
      <c r="W66" s="172">
        <v>0</v>
      </c>
      <c r="X66" s="20">
        <f t="shared" si="14"/>
        <v>0</v>
      </c>
      <c r="Y66" s="176">
        <v>0</v>
      </c>
      <c r="Z66" s="176">
        <v>0</v>
      </c>
      <c r="AA66" s="186">
        <v>0</v>
      </c>
      <c r="AB66" s="31">
        <f t="shared" si="15"/>
        <v>0</v>
      </c>
      <c r="AC66" s="177">
        <v>0</v>
      </c>
      <c r="AD66" s="172">
        <v>0</v>
      </c>
      <c r="AE66" s="20">
        <f t="shared" si="16"/>
        <v>0</v>
      </c>
      <c r="AF66" s="176">
        <v>0</v>
      </c>
      <c r="AG66" s="176">
        <v>0</v>
      </c>
      <c r="AH66" s="188">
        <v>0</v>
      </c>
      <c r="AI66" s="31">
        <f t="shared" si="17"/>
        <v>0</v>
      </c>
      <c r="AJ66" s="177">
        <v>0</v>
      </c>
      <c r="AK66" s="172">
        <v>0</v>
      </c>
      <c r="AL66" s="20">
        <f t="shared" si="18"/>
        <v>0</v>
      </c>
      <c r="AM66" s="176">
        <v>0</v>
      </c>
      <c r="AN66" s="176">
        <v>0</v>
      </c>
      <c r="AO66" s="190">
        <v>0</v>
      </c>
      <c r="AP66" s="31">
        <f t="shared" si="19"/>
        <v>0</v>
      </c>
    </row>
    <row r="67" spans="1:42" s="12" customFormat="1" ht="15" customHeight="1" x14ac:dyDescent="0.35">
      <c r="A67" s="35">
        <f>'JKR PATA 3A'!$A69</f>
        <v>25</v>
      </c>
      <c r="B67" s="54">
        <f>'JKR PATA 3A'!$B69</f>
        <v>0</v>
      </c>
      <c r="C67" s="29" t="s">
        <v>4</v>
      </c>
      <c r="D67" s="19" t="str">
        <f>'JKR PATA 3A'!$D69</f>
        <v>S/T</v>
      </c>
      <c r="E67" s="19">
        <f>'JKR PATA 3A'!$E69</f>
        <v>0</v>
      </c>
      <c r="F67" s="174">
        <v>0</v>
      </c>
      <c r="G67" s="175">
        <v>0</v>
      </c>
      <c r="H67" s="172">
        <v>0</v>
      </c>
      <c r="I67" s="172">
        <v>0</v>
      </c>
      <c r="J67" s="20">
        <f t="shared" si="10"/>
        <v>0</v>
      </c>
      <c r="K67" s="176">
        <v>0</v>
      </c>
      <c r="L67" s="176">
        <v>0</v>
      </c>
      <c r="M67" s="182">
        <v>0</v>
      </c>
      <c r="N67" s="20">
        <f t="shared" si="11"/>
        <v>0</v>
      </c>
      <c r="O67" s="177">
        <v>0</v>
      </c>
      <c r="P67" s="172">
        <v>0</v>
      </c>
      <c r="Q67" s="20">
        <f t="shared" si="12"/>
        <v>0</v>
      </c>
      <c r="R67" s="176">
        <v>0</v>
      </c>
      <c r="S67" s="176">
        <v>0</v>
      </c>
      <c r="T67" s="184">
        <v>0</v>
      </c>
      <c r="U67" s="31">
        <f t="shared" si="13"/>
        <v>0</v>
      </c>
      <c r="V67" s="177">
        <v>0</v>
      </c>
      <c r="W67" s="172">
        <v>0</v>
      </c>
      <c r="X67" s="20">
        <f t="shared" si="14"/>
        <v>0</v>
      </c>
      <c r="Y67" s="176">
        <v>0</v>
      </c>
      <c r="Z67" s="176">
        <v>0</v>
      </c>
      <c r="AA67" s="186">
        <v>0</v>
      </c>
      <c r="AB67" s="31">
        <f t="shared" si="15"/>
        <v>0</v>
      </c>
      <c r="AC67" s="177">
        <v>0</v>
      </c>
      <c r="AD67" s="172">
        <v>0</v>
      </c>
      <c r="AE67" s="20">
        <f t="shared" si="16"/>
        <v>0</v>
      </c>
      <c r="AF67" s="176">
        <v>0</v>
      </c>
      <c r="AG67" s="176">
        <v>0</v>
      </c>
      <c r="AH67" s="188">
        <v>0</v>
      </c>
      <c r="AI67" s="31">
        <f t="shared" si="17"/>
        <v>0</v>
      </c>
      <c r="AJ67" s="177">
        <v>0</v>
      </c>
      <c r="AK67" s="172">
        <v>0</v>
      </c>
      <c r="AL67" s="20">
        <f t="shared" si="18"/>
        <v>0</v>
      </c>
      <c r="AM67" s="176">
        <v>0</v>
      </c>
      <c r="AN67" s="176">
        <v>0</v>
      </c>
      <c r="AO67" s="190">
        <v>0</v>
      </c>
      <c r="AP67" s="31">
        <f t="shared" si="19"/>
        <v>0</v>
      </c>
    </row>
    <row r="68" spans="1:42" s="18" customFormat="1" ht="15" customHeight="1" x14ac:dyDescent="0.35">
      <c r="A68" s="36"/>
      <c r="B68" s="33" t="s">
        <v>54</v>
      </c>
      <c r="C68" s="30" t="str">
        <f>$C$43</f>
        <v>AB</v>
      </c>
      <c r="D68" s="21" t="str">
        <f>$D$43</f>
        <v>S/T</v>
      </c>
      <c r="E68" s="21">
        <f>SUBTOTAL(109,KJA_3BSEWATUMP[Bil. Premis Aset M4.])</f>
        <v>0</v>
      </c>
      <c r="F68" s="22">
        <f>SUBTOTAL(109,KJA_3BSEWATUMP[Saiz Premis (luas/panjang) (m²/km) M4.])</f>
        <v>0</v>
      </c>
      <c r="G68" s="21">
        <f>SUBTOTAL(109,KJA_3BSEWATUMP[Populasi (Bil.) M4.])</f>
        <v>0</v>
      </c>
      <c r="H68" s="21">
        <f>SUBTOTAL(109,KJA_3BSEWATUMP[Rancang (Bil.) 
(a) M5.])</f>
        <v>0</v>
      </c>
      <c r="I68" s="21">
        <f>SUBTOTAL(109,KJA_3BSEWATUMP[Laksana (Bil.)  
(b) M5.])</f>
        <v>0</v>
      </c>
      <c r="J68" s="24">
        <f>IFERROR(I68/KJA_3BSEWATUMP[[#Totals],[Rancang (Bil.) 
(a) M5.]],0%)</f>
        <v>0</v>
      </c>
      <c r="K68" s="171">
        <f>SUBTOTAL(109,KJA_3BSEWATUMP[Mohon (RM) M5.])</f>
        <v>0</v>
      </c>
      <c r="L68" s="171">
        <f>SUBTOTAL(109,KJA_3BSEWATUMP[Terima (RM) 
( c) M5.])</f>
        <v>0</v>
      </c>
      <c r="M68" s="183">
        <f>SUBTOTAL(109,KJA_3BSEWATUMP[Jumlah Belanja (RM) 
(d) M5.])</f>
        <v>0</v>
      </c>
      <c r="N68" s="24">
        <f>IFERROR(KJA_3BSEWATUMP[[#Totals],[Jumlah Belanja (RM) 
(d) M5.]]/KJA_3BSEWATUMP[[#Totals],[Terima (RM) 
( c) M5.]],0%)</f>
        <v>0</v>
      </c>
      <c r="O68" s="30">
        <f>SUBTOTAL(109,KJA_3BSEWATUMP[Rancang (Bil.) 
(a) M6.])</f>
        <v>0</v>
      </c>
      <c r="P68" s="21">
        <f>SUBTOTAL(109,KJA_3BSEWATUMP[Laksana (Bil.)  
(b) M6.])</f>
        <v>0</v>
      </c>
      <c r="Q68" s="24">
        <f>IFERROR(KJA_3BSEWATUMP[[#Totals],[Laksana (Bil.)  
(b) M6.]]/KJA_3BSEWATUMP[[#Totals],[Rancang (Bil.) 
(a) M6.]],0%)</f>
        <v>0</v>
      </c>
      <c r="R68" s="171">
        <f>SUBTOTAL(109,KJA_3BSEWATUMP[Mohon (RM) M6.])</f>
        <v>0</v>
      </c>
      <c r="S68" s="171">
        <f>SUBTOTAL(109,KJA_3BSEWATUMP[Terima (RM) 
( c) M6.])</f>
        <v>0</v>
      </c>
      <c r="T68" s="185">
        <f>SUBTOTAL(109,KJA_3BSEWATUMP[Jumlah Belanja (RM) 
(d) M6.])</f>
        <v>0</v>
      </c>
      <c r="U68" s="32">
        <f>IFERROR(KJA_3BSEWATUMP[[#Totals],[Jumlah Belanja (RM) 
(d) M6.]]/KJA_3BSEWATUMP[[#Totals],[Terima (RM) 
( c) M6.]],0%)</f>
        <v>0</v>
      </c>
      <c r="V68" s="30">
        <f>SUBTOTAL(109,KJA_3BSEWATUMP[Rancang (Bil.) 
(a) M7.])</f>
        <v>0</v>
      </c>
      <c r="W68" s="21">
        <f>SUBTOTAL(109,KJA_3BSEWATUMP[Laksana (Bil.)  
(b) M7.])</f>
        <v>0</v>
      </c>
      <c r="X68" s="24">
        <f>IFERROR(KJA_3BSEWATUMP[[#Totals],[Laksana (Bil.)  
(b) M7.]]/KJA_3BSEWATUMP[[#Totals],[Rancang (Bil.) 
(a) M7.]],0%)</f>
        <v>0</v>
      </c>
      <c r="Y68" s="171">
        <f>SUBTOTAL(109,KJA_3BSEWATUMP[Mohon (RM) M7.])</f>
        <v>0</v>
      </c>
      <c r="Z68" s="171">
        <f>SUBTOTAL(109,KJA_3BSEWATUMP[Terima (RM)
( c) M7.])</f>
        <v>0</v>
      </c>
      <c r="AA68" s="187">
        <f>SUBTOTAL(109,KJA_3BSEWATUMP[Jumlah Belanja (RM)
(d) M7.])</f>
        <v>0</v>
      </c>
      <c r="AB68" s="32">
        <f>IFERROR(KJA_3BSEWATUMP[[#Totals],[Jumlah Belanja (RM)
(d) M7.]]/KJA_3BSEWATUMP[[#Totals],[Terima (RM)
( c) M7.]],0%)</f>
        <v>0</v>
      </c>
      <c r="AC68" s="30">
        <f>SUBTOTAL(109,KJA_3BSEWATUMP[Rancang (Bil.) 
(a) M8.])</f>
        <v>0</v>
      </c>
      <c r="AD68" s="21">
        <f>SUBTOTAL(109,KJA_3BSEWATUMP[Laksana (Bil.)  
(b) M8.])</f>
        <v>0</v>
      </c>
      <c r="AE68" s="24">
        <f>IFERROR(KJA_3BSEWATUMP[[#Totals],[Laksana (Bil.)  
(b) M8.]]/KJA_3BSEWATUMP[[#Totals],[Rancang (Bil.) 
(a) M8.]],0%)</f>
        <v>0</v>
      </c>
      <c r="AF68" s="171">
        <f>SUBTOTAL(109,KJA_3BSEWATUMP[Mohon (RM) M8.])</f>
        <v>0</v>
      </c>
      <c r="AG68" s="171">
        <f>SUBTOTAL(109,KJA_3BSEWATUMP[Terima (RM) 
( c) M8.])</f>
        <v>0</v>
      </c>
      <c r="AH68" s="189">
        <f>SUBTOTAL(109,KJA_3BSEWATUMP[Jumlah Belanja (RM) 
( d) M8.])</f>
        <v>0</v>
      </c>
      <c r="AI68" s="32">
        <f>IFERROR(KJA_3BSEWATUMP[[#Totals],[Jumlah Belanja (RM) 
( d) M8.]]/KJA_3BSEWATUMP[[#Totals],[Terima (RM) 
( c) M8.]],0%)</f>
        <v>0</v>
      </c>
      <c r="AJ68" s="30">
        <f>SUBTOTAL(109,KJA_3BSEWATUMP[Rancang (Bil.)
(a) M9.])</f>
        <v>0</v>
      </c>
      <c r="AK68" s="21">
        <f>SUBTOTAL(109,KJA_3BSEWATUMP[Laksana (Bil.)  
(b) M9.])</f>
        <v>0</v>
      </c>
      <c r="AL68" s="24">
        <f>IFERROR(KJA_3BSEWATUMP[[#Totals],[Laksana (Bil.)  
(b) M9.]]/KJA_3BSEWATUMP[[#Totals],[Rancang (Bil.)
(a) M9.]],0%)</f>
        <v>0</v>
      </c>
      <c r="AM68" s="171">
        <f>SUBTOTAL(109,KJA_3BSEWATUMP[Mohon (RM) M9.])</f>
        <v>0</v>
      </c>
      <c r="AN68" s="171">
        <f>SUBTOTAL(109,KJA_3BSEWATUMP[Terima (RM) 
( c) M9.])</f>
        <v>0</v>
      </c>
      <c r="AO68" s="191">
        <f>SUBTOTAL(109,KJA_3BSEWATUMP[Jumlah Belanja (RM) 
( d) M9.])</f>
        <v>0</v>
      </c>
      <c r="AP68" s="32">
        <f>IFERROR(KJA_3BSEWATUMP[[#Totals],[Jumlah Belanja (RM) 
( d) M9.]]/KJA_3BSEWATUMP[[#Totals],[Terima (RM) 
( c) M9.]],0%)</f>
        <v>0</v>
      </c>
    </row>
    <row r="69" spans="1:42" s="18" customFormat="1" ht="15" customHeight="1" x14ac:dyDescent="0.35">
      <c r="D69" s="21"/>
      <c r="E69" s="21"/>
      <c r="F69" s="22"/>
      <c r="G69" s="23"/>
      <c r="H69" s="21"/>
      <c r="I69" s="21"/>
      <c r="J69" s="24"/>
      <c r="K69" s="22"/>
      <c r="L69" s="22"/>
      <c r="M69" s="22"/>
      <c r="N69" s="24"/>
      <c r="O69" s="30"/>
      <c r="P69" s="21"/>
      <c r="R69" s="22"/>
      <c r="S69" s="22"/>
      <c r="T69" s="22"/>
      <c r="V69" s="21"/>
      <c r="W69" s="21"/>
      <c r="Y69" s="22"/>
      <c r="Z69" s="22"/>
      <c r="AA69" s="22"/>
      <c r="AC69" s="21"/>
      <c r="AD69" s="21"/>
      <c r="AF69" s="22"/>
      <c r="AG69" s="22"/>
      <c r="AH69" s="22"/>
      <c r="AI69" s="24"/>
      <c r="AJ69" s="21"/>
      <c r="AK69" s="21"/>
      <c r="AM69" s="22"/>
      <c r="AN69" s="22"/>
      <c r="AO69" s="22"/>
    </row>
  </sheetData>
  <mergeCells count="41">
    <mergeCell ref="E3:I3"/>
    <mergeCell ref="B40:B41"/>
    <mergeCell ref="C7:N7"/>
    <mergeCell ref="O7:U7"/>
    <mergeCell ref="O9:Q9"/>
    <mergeCell ref="R9:U9"/>
    <mergeCell ref="H41:J41"/>
    <mergeCell ref="K41:N41"/>
    <mergeCell ref="O41:Q41"/>
    <mergeCell ref="R41:U41"/>
    <mergeCell ref="C40:G40"/>
    <mergeCell ref="H40:N40"/>
    <mergeCell ref="O40:U40"/>
    <mergeCell ref="C8:G8"/>
    <mergeCell ref="B8:B9"/>
    <mergeCell ref="A40:A41"/>
    <mergeCell ref="V7:AB7"/>
    <mergeCell ref="AC7:AI7"/>
    <mergeCell ref="AJ7:AP7"/>
    <mergeCell ref="Y41:AB41"/>
    <mergeCell ref="AC41:AE41"/>
    <mergeCell ref="AF41:AI41"/>
    <mergeCell ref="AJ41:AL41"/>
    <mergeCell ref="AM41:AP41"/>
    <mergeCell ref="V41:X41"/>
    <mergeCell ref="AJ40:AP40"/>
    <mergeCell ref="V40:AB40"/>
    <mergeCell ref="AC40:AI40"/>
    <mergeCell ref="Y9:AB9"/>
    <mergeCell ref="AC9:AE9"/>
    <mergeCell ref="AF9:AI9"/>
    <mergeCell ref="AJ9:AL9"/>
    <mergeCell ref="AJ8:AP8"/>
    <mergeCell ref="V8:AB8"/>
    <mergeCell ref="H8:N8"/>
    <mergeCell ref="O8:U8"/>
    <mergeCell ref="V9:X9"/>
    <mergeCell ref="H9:J9"/>
    <mergeCell ref="K9:N9"/>
    <mergeCell ref="AC8:AI8"/>
    <mergeCell ref="AM9:AP9"/>
  </mergeCells>
  <conditionalFormatting sqref="K11:M35 K43:M67">
    <cfRule type="cellIs" dxfId="0" priority="2" operator="greaterThan">
      <formula>60000</formula>
    </cfRule>
  </conditionalFormatting>
  <dataValidations xWindow="1183" yWindow="704" count="5">
    <dataValidation type="decimal" operator="greaterThanOrEqual" allowBlank="1" showInputMessage="1" showErrorMessage="1" sqref="L67:M67 S43:T67 AN11:AO35 AG43:AH67 AG11:AH35 S11:T35 AN43:AO67" xr:uid="{6FB135F9-3F21-4185-B7D9-56D6CCA5721C}">
      <formula1>0</formula1>
    </dataValidation>
    <dataValidation type="whole" operator="greaterThanOrEqual" allowBlank="1" showInputMessage="1" showErrorMessage="1" sqref="G43:G67 G11:G35" xr:uid="{32FC3A6B-14E4-4EE8-AF42-0951E06939B9}">
      <formula1>0</formula1>
    </dataValidation>
    <dataValidation allowBlank="1" showInputMessage="1" showErrorMessage="1" prompt="SILA PILIH_x000a_-  _x000a_M-MILIKAN_x000a_S - SEWA_x000a_T - TUMPANG" sqref="D47" xr:uid="{AC2A8859-6FC1-4C2F-8D20-3EA8FB7CD175}"/>
    <dataValidation type="decimal" errorStyle="warning" operator="lessThan" allowBlank="1" showInputMessage="1" showErrorMessage="1" errorTitle="PERINGATAN" error="-Sila pastikan kos yang dimasukkan di ruang ini BUKAN KOS PEROLEHAN ASET yang diterima" promptTitle="Sila laporkan ,KOS BERKAITAN:" prompt="1. Bayaran Pemeriksaan Aset semasa proses penerimaan aset_x000a_2. Bayaran kepada Panel Penerimaan (Secara Luaran)_x000a_3. Kos Pendaftaran dan Perlabelan yang tidak termasuk dalam skop projek_x000a_4. Bayaran penyediakan laporan pemeriksaan dokumen &amp; tapak_x000a_5. Lain-lain" sqref="K11:M35 K43:M66" xr:uid="{2A4B58A9-1F73-4E82-B658-5207B3F5D936}">
      <formula1>60000</formula1>
    </dataValidation>
    <dataValidation type="decimal" errorStyle="warning" operator="lessThan" allowBlank="1" showInputMessage="1" showErrorMessage="1" error="Sila pastikan kos yang dilaporkan BUKAN NILAI SEMASA BANGUNAN yang dinilaikan oleh JPPH" promptTitle="HANYA KOS BERKAITAN PENILAIAN." prompt="1. Kos Building Condition Assessment (BCA)_x000a_2. Kos Building Performance Assessment (BPA)_x000a_3. Kos Post Occupancy Evalution (POE)_x000a_4. Lain-Lain kos berkaitan penilaian aset" sqref="Y11:AA35 Y43:AA67" xr:uid="{D2E0EFB2-4B6A-41DB-8662-2D832B4E049A}">
      <formula1>1000000</formula1>
    </dataValidation>
  </dataValidations>
  <printOptions horizontalCentered="1" verticalCentered="1"/>
  <pageMargins left="0.23622047244094491" right="0.23622047244094491" top="0.51181102362204722" bottom="0.70866141732283472" header="0.19685039370078741" footer="0.11811023622047245"/>
  <pageSetup paperSize="9" scale="73" pageOrder="overThenDown" orientation="landscape" r:id="rId1"/>
  <headerFooter>
    <oddHeader>&amp;C&amp;"-,Bold"&amp;14LAPORAN KEMAJUAN AKTIVITI PENGURUSAN ASET TAK ALIH
&amp;"Arial Narrow,Regular"&amp;10(Peringkat Daerah/ Negeri/ Wilayah/ Jabatan/ Agensi/ Kementerian)&amp;"-,Bold"&amp;14
&amp;R&amp;"-,Bold"&amp;14JKR.PATA-3B</oddHeader>
    <oddFooter>&amp;L
&amp;G&amp;C&amp;A 
Page &amp;P&amp;R&amp;G</oddFooter>
  </headerFooter>
  <colBreaks count="4" manualBreakCount="4">
    <brk id="14" max="70" man="1"/>
    <brk id="21" max="1048575" man="1"/>
    <brk id="28" max="1048575" man="1"/>
    <brk id="35" max="1048575" man="1"/>
  </colBreaks>
  <legacyDrawing r:id="rId2"/>
  <legacyDrawingHF r:id="rId3"/>
  <tableParts count="2"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xWindow="1183" yWindow="704" count="1">
        <x14:dataValidation type="list" allowBlank="1" showInputMessage="1" showErrorMessage="1" prompt="SILA PILIH_x000a_-  _x000a_AB- ASET BANGUNAN_x000a_AJ - ASET JALAN (KKR /KPLB SAHAJA)_x000a_AP - ASET PEMBENTUNGAN (KASA SAHAJA)_x000a_AA-  ASET AIR (KASA SAHAJA)_x000a_LL - LAIN-LAIN (Infrastruktur /Lain-lain)_x000a_" xr:uid="{8BBB728C-BF4B-4D6F-B5F0-E4B2E075AD8A}">
          <x14:formula1>
            <xm:f>'MUKA HADAPAN'!$M$52:$M$57</xm:f>
          </x14:formula1>
          <xm:sqref>C43:C67 C11:C35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theme="4"/>
  </sheetPr>
  <dimension ref="A1:X67"/>
  <sheetViews>
    <sheetView showGridLines="0" view="pageBreakPreview" topLeftCell="A37" zoomScale="70" zoomScaleNormal="70" zoomScaleSheetLayoutView="70" zoomScalePageLayoutView="70" workbookViewId="0">
      <selection activeCell="B43" sqref="B43"/>
    </sheetView>
  </sheetViews>
  <sheetFormatPr defaultRowHeight="14.5" x14ac:dyDescent="0.35"/>
  <cols>
    <col min="1" max="1" width="5.7265625" customWidth="1"/>
    <col min="2" max="2" width="68.26953125" customWidth="1"/>
    <col min="3" max="3" width="36.90625" customWidth="1"/>
    <col min="4" max="4" width="6.6328125" customWidth="1"/>
    <col min="5" max="5" width="18.7265625" customWidth="1"/>
    <col min="6" max="6" width="12.54296875" customWidth="1"/>
    <col min="7" max="7" width="17.90625" customWidth="1"/>
    <col min="8" max="8" width="12.36328125" customWidth="1"/>
    <col min="9" max="9" width="9.08984375" customWidth="1"/>
    <col min="10" max="10" width="11.6328125" customWidth="1"/>
    <col min="11" max="15" width="20.81640625" customWidth="1"/>
    <col min="16" max="16" width="20.7265625" customWidth="1"/>
    <col min="17" max="19" width="18.90625" customWidth="1"/>
    <col min="20" max="20" width="10.7265625" customWidth="1"/>
    <col min="21" max="22" width="16.81640625" customWidth="1"/>
    <col min="23" max="23" width="10.7265625" customWidth="1"/>
    <col min="24" max="24" width="16.81640625" customWidth="1"/>
    <col min="25" max="25" width="1.54296875" customWidth="1"/>
    <col min="254" max="254" width="3.54296875" customWidth="1"/>
    <col min="255" max="255" width="21.54296875" customWidth="1"/>
    <col min="256" max="256" width="8.1796875" customWidth="1"/>
    <col min="257" max="266" width="6.1796875" customWidth="1"/>
    <col min="267" max="268" width="7.1796875" customWidth="1"/>
    <col min="269" max="279" width="6.1796875" customWidth="1"/>
    <col min="510" max="510" width="3.54296875" customWidth="1"/>
    <col min="511" max="511" width="21.54296875" customWidth="1"/>
    <col min="512" max="512" width="8.1796875" customWidth="1"/>
    <col min="513" max="522" width="6.1796875" customWidth="1"/>
    <col min="523" max="524" width="7.1796875" customWidth="1"/>
    <col min="525" max="535" width="6.1796875" customWidth="1"/>
    <col min="766" max="766" width="3.54296875" customWidth="1"/>
    <col min="767" max="767" width="21.54296875" customWidth="1"/>
    <col min="768" max="768" width="8.1796875" customWidth="1"/>
    <col min="769" max="778" width="6.1796875" customWidth="1"/>
    <col min="779" max="780" width="7.1796875" customWidth="1"/>
    <col min="781" max="791" width="6.1796875" customWidth="1"/>
    <col min="1022" max="1022" width="3.54296875" customWidth="1"/>
    <col min="1023" max="1023" width="21.54296875" customWidth="1"/>
    <col min="1024" max="1024" width="8.1796875" customWidth="1"/>
    <col min="1025" max="1034" width="6.1796875" customWidth="1"/>
    <col min="1035" max="1036" width="7.1796875" customWidth="1"/>
    <col min="1037" max="1047" width="6.1796875" customWidth="1"/>
    <col min="1278" max="1278" width="3.54296875" customWidth="1"/>
    <col min="1279" max="1279" width="21.54296875" customWidth="1"/>
    <col min="1280" max="1280" width="8.1796875" customWidth="1"/>
    <col min="1281" max="1290" width="6.1796875" customWidth="1"/>
    <col min="1291" max="1292" width="7.1796875" customWidth="1"/>
    <col min="1293" max="1303" width="6.1796875" customWidth="1"/>
    <col min="1534" max="1534" width="3.54296875" customWidth="1"/>
    <col min="1535" max="1535" width="21.54296875" customWidth="1"/>
    <col min="1536" max="1536" width="8.1796875" customWidth="1"/>
    <col min="1537" max="1546" width="6.1796875" customWidth="1"/>
    <col min="1547" max="1548" width="7.1796875" customWidth="1"/>
    <col min="1549" max="1559" width="6.1796875" customWidth="1"/>
    <col min="1790" max="1790" width="3.54296875" customWidth="1"/>
    <col min="1791" max="1791" width="21.54296875" customWidth="1"/>
    <col min="1792" max="1792" width="8.1796875" customWidth="1"/>
    <col min="1793" max="1802" width="6.1796875" customWidth="1"/>
    <col min="1803" max="1804" width="7.1796875" customWidth="1"/>
    <col min="1805" max="1815" width="6.1796875" customWidth="1"/>
    <col min="2046" max="2046" width="3.54296875" customWidth="1"/>
    <col min="2047" max="2047" width="21.54296875" customWidth="1"/>
    <col min="2048" max="2048" width="8.1796875" customWidth="1"/>
    <col min="2049" max="2058" width="6.1796875" customWidth="1"/>
    <col min="2059" max="2060" width="7.1796875" customWidth="1"/>
    <col min="2061" max="2071" width="6.1796875" customWidth="1"/>
    <col min="2302" max="2302" width="3.54296875" customWidth="1"/>
    <col min="2303" max="2303" width="21.54296875" customWidth="1"/>
    <col min="2304" max="2304" width="8.1796875" customWidth="1"/>
    <col min="2305" max="2314" width="6.1796875" customWidth="1"/>
    <col min="2315" max="2316" width="7.1796875" customWidth="1"/>
    <col min="2317" max="2327" width="6.1796875" customWidth="1"/>
    <col min="2558" max="2558" width="3.54296875" customWidth="1"/>
    <col min="2559" max="2559" width="21.54296875" customWidth="1"/>
    <col min="2560" max="2560" width="8.1796875" customWidth="1"/>
    <col min="2561" max="2570" width="6.1796875" customWidth="1"/>
    <col min="2571" max="2572" width="7.1796875" customWidth="1"/>
    <col min="2573" max="2583" width="6.1796875" customWidth="1"/>
    <col min="2814" max="2814" width="3.54296875" customWidth="1"/>
    <col min="2815" max="2815" width="21.54296875" customWidth="1"/>
    <col min="2816" max="2816" width="8.1796875" customWidth="1"/>
    <col min="2817" max="2826" width="6.1796875" customWidth="1"/>
    <col min="2827" max="2828" width="7.1796875" customWidth="1"/>
    <col min="2829" max="2839" width="6.1796875" customWidth="1"/>
    <col min="3070" max="3070" width="3.54296875" customWidth="1"/>
    <col min="3071" max="3071" width="21.54296875" customWidth="1"/>
    <col min="3072" max="3072" width="8.1796875" customWidth="1"/>
    <col min="3073" max="3082" width="6.1796875" customWidth="1"/>
    <col min="3083" max="3084" width="7.1796875" customWidth="1"/>
    <col min="3085" max="3095" width="6.1796875" customWidth="1"/>
    <col min="3326" max="3326" width="3.54296875" customWidth="1"/>
    <col min="3327" max="3327" width="21.54296875" customWidth="1"/>
    <col min="3328" max="3328" width="8.1796875" customWidth="1"/>
    <col min="3329" max="3338" width="6.1796875" customWidth="1"/>
    <col min="3339" max="3340" width="7.1796875" customWidth="1"/>
    <col min="3341" max="3351" width="6.1796875" customWidth="1"/>
    <col min="3582" max="3582" width="3.54296875" customWidth="1"/>
    <col min="3583" max="3583" width="21.54296875" customWidth="1"/>
    <col min="3584" max="3584" width="8.1796875" customWidth="1"/>
    <col min="3585" max="3594" width="6.1796875" customWidth="1"/>
    <col min="3595" max="3596" width="7.1796875" customWidth="1"/>
    <col min="3597" max="3607" width="6.1796875" customWidth="1"/>
    <col min="3838" max="3838" width="3.54296875" customWidth="1"/>
    <col min="3839" max="3839" width="21.54296875" customWidth="1"/>
    <col min="3840" max="3840" width="8.1796875" customWidth="1"/>
    <col min="3841" max="3850" width="6.1796875" customWidth="1"/>
    <col min="3851" max="3852" width="7.1796875" customWidth="1"/>
    <col min="3853" max="3863" width="6.1796875" customWidth="1"/>
    <col min="4094" max="4094" width="3.54296875" customWidth="1"/>
    <col min="4095" max="4095" width="21.54296875" customWidth="1"/>
    <col min="4096" max="4096" width="8.1796875" customWidth="1"/>
    <col min="4097" max="4106" width="6.1796875" customWidth="1"/>
    <col min="4107" max="4108" width="7.1796875" customWidth="1"/>
    <col min="4109" max="4119" width="6.1796875" customWidth="1"/>
    <col min="4350" max="4350" width="3.54296875" customWidth="1"/>
    <col min="4351" max="4351" width="21.54296875" customWidth="1"/>
    <col min="4352" max="4352" width="8.1796875" customWidth="1"/>
    <col min="4353" max="4362" width="6.1796875" customWidth="1"/>
    <col min="4363" max="4364" width="7.1796875" customWidth="1"/>
    <col min="4365" max="4375" width="6.1796875" customWidth="1"/>
    <col min="4606" max="4606" width="3.54296875" customWidth="1"/>
    <col min="4607" max="4607" width="21.54296875" customWidth="1"/>
    <col min="4608" max="4608" width="8.1796875" customWidth="1"/>
    <col min="4609" max="4618" width="6.1796875" customWidth="1"/>
    <col min="4619" max="4620" width="7.1796875" customWidth="1"/>
    <col min="4621" max="4631" width="6.1796875" customWidth="1"/>
    <col min="4862" max="4862" width="3.54296875" customWidth="1"/>
    <col min="4863" max="4863" width="21.54296875" customWidth="1"/>
    <col min="4864" max="4864" width="8.1796875" customWidth="1"/>
    <col min="4865" max="4874" width="6.1796875" customWidth="1"/>
    <col min="4875" max="4876" width="7.1796875" customWidth="1"/>
    <col min="4877" max="4887" width="6.1796875" customWidth="1"/>
    <col min="5118" max="5118" width="3.54296875" customWidth="1"/>
    <col min="5119" max="5119" width="21.54296875" customWidth="1"/>
    <col min="5120" max="5120" width="8.1796875" customWidth="1"/>
    <col min="5121" max="5130" width="6.1796875" customWidth="1"/>
    <col min="5131" max="5132" width="7.1796875" customWidth="1"/>
    <col min="5133" max="5143" width="6.1796875" customWidth="1"/>
    <col min="5374" max="5374" width="3.54296875" customWidth="1"/>
    <col min="5375" max="5375" width="21.54296875" customWidth="1"/>
    <col min="5376" max="5376" width="8.1796875" customWidth="1"/>
    <col min="5377" max="5386" width="6.1796875" customWidth="1"/>
    <col min="5387" max="5388" width="7.1796875" customWidth="1"/>
    <col min="5389" max="5399" width="6.1796875" customWidth="1"/>
    <col min="5630" max="5630" width="3.54296875" customWidth="1"/>
    <col min="5631" max="5631" width="21.54296875" customWidth="1"/>
    <col min="5632" max="5632" width="8.1796875" customWidth="1"/>
    <col min="5633" max="5642" width="6.1796875" customWidth="1"/>
    <col min="5643" max="5644" width="7.1796875" customWidth="1"/>
    <col min="5645" max="5655" width="6.1796875" customWidth="1"/>
    <col min="5886" max="5886" width="3.54296875" customWidth="1"/>
    <col min="5887" max="5887" width="21.54296875" customWidth="1"/>
    <col min="5888" max="5888" width="8.1796875" customWidth="1"/>
    <col min="5889" max="5898" width="6.1796875" customWidth="1"/>
    <col min="5899" max="5900" width="7.1796875" customWidth="1"/>
    <col min="5901" max="5911" width="6.1796875" customWidth="1"/>
    <col min="6142" max="6142" width="3.54296875" customWidth="1"/>
    <col min="6143" max="6143" width="21.54296875" customWidth="1"/>
    <col min="6144" max="6144" width="8.1796875" customWidth="1"/>
    <col min="6145" max="6154" width="6.1796875" customWidth="1"/>
    <col min="6155" max="6156" width="7.1796875" customWidth="1"/>
    <col min="6157" max="6167" width="6.1796875" customWidth="1"/>
    <col min="6398" max="6398" width="3.54296875" customWidth="1"/>
    <col min="6399" max="6399" width="21.54296875" customWidth="1"/>
    <col min="6400" max="6400" width="8.1796875" customWidth="1"/>
    <col min="6401" max="6410" width="6.1796875" customWidth="1"/>
    <col min="6411" max="6412" width="7.1796875" customWidth="1"/>
    <col min="6413" max="6423" width="6.1796875" customWidth="1"/>
    <col min="6654" max="6654" width="3.54296875" customWidth="1"/>
    <col min="6655" max="6655" width="21.54296875" customWidth="1"/>
    <col min="6656" max="6656" width="8.1796875" customWidth="1"/>
    <col min="6657" max="6666" width="6.1796875" customWidth="1"/>
    <col min="6667" max="6668" width="7.1796875" customWidth="1"/>
    <col min="6669" max="6679" width="6.1796875" customWidth="1"/>
    <col min="6910" max="6910" width="3.54296875" customWidth="1"/>
    <col min="6911" max="6911" width="21.54296875" customWidth="1"/>
    <col min="6912" max="6912" width="8.1796875" customWidth="1"/>
    <col min="6913" max="6922" width="6.1796875" customWidth="1"/>
    <col min="6923" max="6924" width="7.1796875" customWidth="1"/>
    <col min="6925" max="6935" width="6.1796875" customWidth="1"/>
    <col min="7166" max="7166" width="3.54296875" customWidth="1"/>
    <col min="7167" max="7167" width="21.54296875" customWidth="1"/>
    <col min="7168" max="7168" width="8.1796875" customWidth="1"/>
    <col min="7169" max="7178" width="6.1796875" customWidth="1"/>
    <col min="7179" max="7180" width="7.1796875" customWidth="1"/>
    <col min="7181" max="7191" width="6.1796875" customWidth="1"/>
    <col min="7422" max="7422" width="3.54296875" customWidth="1"/>
    <col min="7423" max="7423" width="21.54296875" customWidth="1"/>
    <col min="7424" max="7424" width="8.1796875" customWidth="1"/>
    <col min="7425" max="7434" width="6.1796875" customWidth="1"/>
    <col min="7435" max="7436" width="7.1796875" customWidth="1"/>
    <col min="7437" max="7447" width="6.1796875" customWidth="1"/>
    <col min="7678" max="7678" width="3.54296875" customWidth="1"/>
    <col min="7679" max="7679" width="21.54296875" customWidth="1"/>
    <col min="7680" max="7680" width="8.1796875" customWidth="1"/>
    <col min="7681" max="7690" width="6.1796875" customWidth="1"/>
    <col min="7691" max="7692" width="7.1796875" customWidth="1"/>
    <col min="7693" max="7703" width="6.1796875" customWidth="1"/>
    <col min="7934" max="7934" width="3.54296875" customWidth="1"/>
    <col min="7935" max="7935" width="21.54296875" customWidth="1"/>
    <col min="7936" max="7936" width="8.1796875" customWidth="1"/>
    <col min="7937" max="7946" width="6.1796875" customWidth="1"/>
    <col min="7947" max="7948" width="7.1796875" customWidth="1"/>
    <col min="7949" max="7959" width="6.1796875" customWidth="1"/>
    <col min="8190" max="8190" width="3.54296875" customWidth="1"/>
    <col min="8191" max="8191" width="21.54296875" customWidth="1"/>
    <col min="8192" max="8192" width="8.1796875" customWidth="1"/>
    <col min="8193" max="8202" width="6.1796875" customWidth="1"/>
    <col min="8203" max="8204" width="7.1796875" customWidth="1"/>
    <col min="8205" max="8215" width="6.1796875" customWidth="1"/>
    <col min="8446" max="8446" width="3.54296875" customWidth="1"/>
    <col min="8447" max="8447" width="21.54296875" customWidth="1"/>
    <col min="8448" max="8448" width="8.1796875" customWidth="1"/>
    <col min="8449" max="8458" width="6.1796875" customWidth="1"/>
    <col min="8459" max="8460" width="7.1796875" customWidth="1"/>
    <col min="8461" max="8471" width="6.1796875" customWidth="1"/>
    <col min="8702" max="8702" width="3.54296875" customWidth="1"/>
    <col min="8703" max="8703" width="21.54296875" customWidth="1"/>
    <col min="8704" max="8704" width="8.1796875" customWidth="1"/>
    <col min="8705" max="8714" width="6.1796875" customWidth="1"/>
    <col min="8715" max="8716" width="7.1796875" customWidth="1"/>
    <col min="8717" max="8727" width="6.1796875" customWidth="1"/>
    <col min="8958" max="8958" width="3.54296875" customWidth="1"/>
    <col min="8959" max="8959" width="21.54296875" customWidth="1"/>
    <col min="8960" max="8960" width="8.1796875" customWidth="1"/>
    <col min="8961" max="8970" width="6.1796875" customWidth="1"/>
    <col min="8971" max="8972" width="7.1796875" customWidth="1"/>
    <col min="8973" max="8983" width="6.1796875" customWidth="1"/>
    <col min="9214" max="9214" width="3.54296875" customWidth="1"/>
    <col min="9215" max="9215" width="21.54296875" customWidth="1"/>
    <col min="9216" max="9216" width="8.1796875" customWidth="1"/>
    <col min="9217" max="9226" width="6.1796875" customWidth="1"/>
    <col min="9227" max="9228" width="7.1796875" customWidth="1"/>
    <col min="9229" max="9239" width="6.1796875" customWidth="1"/>
    <col min="9470" max="9470" width="3.54296875" customWidth="1"/>
    <col min="9471" max="9471" width="21.54296875" customWidth="1"/>
    <col min="9472" max="9472" width="8.1796875" customWidth="1"/>
    <col min="9473" max="9482" width="6.1796875" customWidth="1"/>
    <col min="9483" max="9484" width="7.1796875" customWidth="1"/>
    <col min="9485" max="9495" width="6.1796875" customWidth="1"/>
    <col min="9726" max="9726" width="3.54296875" customWidth="1"/>
    <col min="9727" max="9727" width="21.54296875" customWidth="1"/>
    <col min="9728" max="9728" width="8.1796875" customWidth="1"/>
    <col min="9729" max="9738" width="6.1796875" customWidth="1"/>
    <col min="9739" max="9740" width="7.1796875" customWidth="1"/>
    <col min="9741" max="9751" width="6.1796875" customWidth="1"/>
    <col min="9982" max="9982" width="3.54296875" customWidth="1"/>
    <col min="9983" max="9983" width="21.54296875" customWidth="1"/>
    <col min="9984" max="9984" width="8.1796875" customWidth="1"/>
    <col min="9985" max="9994" width="6.1796875" customWidth="1"/>
    <col min="9995" max="9996" width="7.1796875" customWidth="1"/>
    <col min="9997" max="10007" width="6.1796875" customWidth="1"/>
    <col min="10238" max="10238" width="3.54296875" customWidth="1"/>
    <col min="10239" max="10239" width="21.54296875" customWidth="1"/>
    <col min="10240" max="10240" width="8.1796875" customWidth="1"/>
    <col min="10241" max="10250" width="6.1796875" customWidth="1"/>
    <col min="10251" max="10252" width="7.1796875" customWidth="1"/>
    <col min="10253" max="10263" width="6.1796875" customWidth="1"/>
    <col min="10494" max="10494" width="3.54296875" customWidth="1"/>
    <col min="10495" max="10495" width="21.54296875" customWidth="1"/>
    <col min="10496" max="10496" width="8.1796875" customWidth="1"/>
    <col min="10497" max="10506" width="6.1796875" customWidth="1"/>
    <col min="10507" max="10508" width="7.1796875" customWidth="1"/>
    <col min="10509" max="10519" width="6.1796875" customWidth="1"/>
    <col min="10750" max="10750" width="3.54296875" customWidth="1"/>
    <col min="10751" max="10751" width="21.54296875" customWidth="1"/>
    <col min="10752" max="10752" width="8.1796875" customWidth="1"/>
    <col min="10753" max="10762" width="6.1796875" customWidth="1"/>
    <col min="10763" max="10764" width="7.1796875" customWidth="1"/>
    <col min="10765" max="10775" width="6.1796875" customWidth="1"/>
    <col min="11006" max="11006" width="3.54296875" customWidth="1"/>
    <col min="11007" max="11007" width="21.54296875" customWidth="1"/>
    <col min="11008" max="11008" width="8.1796875" customWidth="1"/>
    <col min="11009" max="11018" width="6.1796875" customWidth="1"/>
    <col min="11019" max="11020" width="7.1796875" customWidth="1"/>
    <col min="11021" max="11031" width="6.1796875" customWidth="1"/>
    <col min="11262" max="11262" width="3.54296875" customWidth="1"/>
    <col min="11263" max="11263" width="21.54296875" customWidth="1"/>
    <col min="11264" max="11264" width="8.1796875" customWidth="1"/>
    <col min="11265" max="11274" width="6.1796875" customWidth="1"/>
    <col min="11275" max="11276" width="7.1796875" customWidth="1"/>
    <col min="11277" max="11287" width="6.1796875" customWidth="1"/>
    <col min="11518" max="11518" width="3.54296875" customWidth="1"/>
    <col min="11519" max="11519" width="21.54296875" customWidth="1"/>
    <col min="11520" max="11520" width="8.1796875" customWidth="1"/>
    <col min="11521" max="11530" width="6.1796875" customWidth="1"/>
    <col min="11531" max="11532" width="7.1796875" customWidth="1"/>
    <col min="11533" max="11543" width="6.1796875" customWidth="1"/>
    <col min="11774" max="11774" width="3.54296875" customWidth="1"/>
    <col min="11775" max="11775" width="21.54296875" customWidth="1"/>
    <col min="11776" max="11776" width="8.1796875" customWidth="1"/>
    <col min="11777" max="11786" width="6.1796875" customWidth="1"/>
    <col min="11787" max="11788" width="7.1796875" customWidth="1"/>
    <col min="11789" max="11799" width="6.1796875" customWidth="1"/>
    <col min="12030" max="12030" width="3.54296875" customWidth="1"/>
    <col min="12031" max="12031" width="21.54296875" customWidth="1"/>
    <col min="12032" max="12032" width="8.1796875" customWidth="1"/>
    <col min="12033" max="12042" width="6.1796875" customWidth="1"/>
    <col min="12043" max="12044" width="7.1796875" customWidth="1"/>
    <col min="12045" max="12055" width="6.1796875" customWidth="1"/>
    <col min="12286" max="12286" width="3.54296875" customWidth="1"/>
    <col min="12287" max="12287" width="21.54296875" customWidth="1"/>
    <col min="12288" max="12288" width="8.1796875" customWidth="1"/>
    <col min="12289" max="12298" width="6.1796875" customWidth="1"/>
    <col min="12299" max="12300" width="7.1796875" customWidth="1"/>
    <col min="12301" max="12311" width="6.1796875" customWidth="1"/>
    <col min="12542" max="12542" width="3.54296875" customWidth="1"/>
    <col min="12543" max="12543" width="21.54296875" customWidth="1"/>
    <col min="12544" max="12544" width="8.1796875" customWidth="1"/>
    <col min="12545" max="12554" width="6.1796875" customWidth="1"/>
    <col min="12555" max="12556" width="7.1796875" customWidth="1"/>
    <col min="12557" max="12567" width="6.1796875" customWidth="1"/>
    <col min="12798" max="12798" width="3.54296875" customWidth="1"/>
    <col min="12799" max="12799" width="21.54296875" customWidth="1"/>
    <col min="12800" max="12800" width="8.1796875" customWidth="1"/>
    <col min="12801" max="12810" width="6.1796875" customWidth="1"/>
    <col min="12811" max="12812" width="7.1796875" customWidth="1"/>
    <col min="12813" max="12823" width="6.1796875" customWidth="1"/>
    <col min="13054" max="13054" width="3.54296875" customWidth="1"/>
    <col min="13055" max="13055" width="21.54296875" customWidth="1"/>
    <col min="13056" max="13056" width="8.1796875" customWidth="1"/>
    <col min="13057" max="13066" width="6.1796875" customWidth="1"/>
    <col min="13067" max="13068" width="7.1796875" customWidth="1"/>
    <col min="13069" max="13079" width="6.1796875" customWidth="1"/>
    <col min="13310" max="13310" width="3.54296875" customWidth="1"/>
    <col min="13311" max="13311" width="21.54296875" customWidth="1"/>
    <col min="13312" max="13312" width="8.1796875" customWidth="1"/>
    <col min="13313" max="13322" width="6.1796875" customWidth="1"/>
    <col min="13323" max="13324" width="7.1796875" customWidth="1"/>
    <col min="13325" max="13335" width="6.1796875" customWidth="1"/>
    <col min="13566" max="13566" width="3.54296875" customWidth="1"/>
    <col min="13567" max="13567" width="21.54296875" customWidth="1"/>
    <col min="13568" max="13568" width="8.1796875" customWidth="1"/>
    <col min="13569" max="13578" width="6.1796875" customWidth="1"/>
    <col min="13579" max="13580" width="7.1796875" customWidth="1"/>
    <col min="13581" max="13591" width="6.1796875" customWidth="1"/>
    <col min="13822" max="13822" width="3.54296875" customWidth="1"/>
    <col min="13823" max="13823" width="21.54296875" customWidth="1"/>
    <col min="13824" max="13824" width="8.1796875" customWidth="1"/>
    <col min="13825" max="13834" width="6.1796875" customWidth="1"/>
    <col min="13835" max="13836" width="7.1796875" customWidth="1"/>
    <col min="13837" max="13847" width="6.1796875" customWidth="1"/>
    <col min="14078" max="14078" width="3.54296875" customWidth="1"/>
    <col min="14079" max="14079" width="21.54296875" customWidth="1"/>
    <col min="14080" max="14080" width="8.1796875" customWidth="1"/>
    <col min="14081" max="14090" width="6.1796875" customWidth="1"/>
    <col min="14091" max="14092" width="7.1796875" customWidth="1"/>
    <col min="14093" max="14103" width="6.1796875" customWidth="1"/>
    <col min="14334" max="14334" width="3.54296875" customWidth="1"/>
    <col min="14335" max="14335" width="21.54296875" customWidth="1"/>
    <col min="14336" max="14336" width="8.1796875" customWidth="1"/>
    <col min="14337" max="14346" width="6.1796875" customWidth="1"/>
    <col min="14347" max="14348" width="7.1796875" customWidth="1"/>
    <col min="14349" max="14359" width="6.1796875" customWidth="1"/>
    <col min="14590" max="14590" width="3.54296875" customWidth="1"/>
    <col min="14591" max="14591" width="21.54296875" customWidth="1"/>
    <col min="14592" max="14592" width="8.1796875" customWidth="1"/>
    <col min="14593" max="14602" width="6.1796875" customWidth="1"/>
    <col min="14603" max="14604" width="7.1796875" customWidth="1"/>
    <col min="14605" max="14615" width="6.1796875" customWidth="1"/>
    <col min="14846" max="14846" width="3.54296875" customWidth="1"/>
    <col min="14847" max="14847" width="21.54296875" customWidth="1"/>
    <col min="14848" max="14848" width="8.1796875" customWidth="1"/>
    <col min="14849" max="14858" width="6.1796875" customWidth="1"/>
    <col min="14859" max="14860" width="7.1796875" customWidth="1"/>
    <col min="14861" max="14871" width="6.1796875" customWidth="1"/>
    <col min="15102" max="15102" width="3.54296875" customWidth="1"/>
    <col min="15103" max="15103" width="21.54296875" customWidth="1"/>
    <col min="15104" max="15104" width="8.1796875" customWidth="1"/>
    <col min="15105" max="15114" width="6.1796875" customWidth="1"/>
    <col min="15115" max="15116" width="7.1796875" customWidth="1"/>
    <col min="15117" max="15127" width="6.1796875" customWidth="1"/>
    <col min="15358" max="15358" width="3.54296875" customWidth="1"/>
    <col min="15359" max="15359" width="21.54296875" customWidth="1"/>
    <col min="15360" max="15360" width="8.1796875" customWidth="1"/>
    <col min="15361" max="15370" width="6.1796875" customWidth="1"/>
    <col min="15371" max="15372" width="7.1796875" customWidth="1"/>
    <col min="15373" max="15383" width="6.1796875" customWidth="1"/>
    <col min="15614" max="15614" width="3.54296875" customWidth="1"/>
    <col min="15615" max="15615" width="21.54296875" customWidth="1"/>
    <col min="15616" max="15616" width="8.1796875" customWidth="1"/>
    <col min="15617" max="15626" width="6.1796875" customWidth="1"/>
    <col min="15627" max="15628" width="7.1796875" customWidth="1"/>
    <col min="15629" max="15639" width="6.1796875" customWidth="1"/>
    <col min="15870" max="15870" width="3.54296875" customWidth="1"/>
    <col min="15871" max="15871" width="21.54296875" customWidth="1"/>
    <col min="15872" max="15872" width="8.1796875" customWidth="1"/>
    <col min="15873" max="15882" width="6.1796875" customWidth="1"/>
    <col min="15883" max="15884" width="7.1796875" customWidth="1"/>
    <col min="15885" max="15895" width="6.1796875" customWidth="1"/>
    <col min="16126" max="16126" width="3.54296875" customWidth="1"/>
    <col min="16127" max="16127" width="21.54296875" customWidth="1"/>
    <col min="16128" max="16128" width="8.1796875" customWidth="1"/>
    <col min="16129" max="16138" width="6.1796875" customWidth="1"/>
    <col min="16139" max="16140" width="7.1796875" customWidth="1"/>
    <col min="16141" max="16151" width="6.1796875" customWidth="1"/>
  </cols>
  <sheetData>
    <row r="1" spans="1:24" s="2" customFormat="1" ht="15.5" x14ac:dyDescent="0.35">
      <c r="A1" s="10"/>
      <c r="B1" s="5"/>
      <c r="C1" s="100" t="s">
        <v>75</v>
      </c>
      <c r="D1" s="152" t="str">
        <f>'MUKA HADAPAN'!$D$3</f>
        <v>Sila pilih</v>
      </c>
      <c r="E1" s="152"/>
      <c r="F1" s="6"/>
      <c r="G1" s="100" t="s">
        <v>76</v>
      </c>
      <c r="H1" s="152" t="str">
        <f>'MUKA HADAPAN'!$D$4</f>
        <v>Sila kemaskini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4" s="2" customFormat="1" ht="15.5" x14ac:dyDescent="0.35">
      <c r="A2" s="10"/>
      <c r="B2" s="5"/>
      <c r="C2" s="99"/>
      <c r="D2" s="100"/>
      <c r="E2" s="53"/>
      <c r="F2" s="6"/>
      <c r="G2" s="99"/>
      <c r="H2" s="100"/>
      <c r="I2" s="53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4" s="3" customFormat="1" ht="30" customHeight="1" x14ac:dyDescent="0.35">
      <c r="A3" s="11"/>
      <c r="B3" s="101"/>
      <c r="C3" s="101" t="s">
        <v>77</v>
      </c>
      <c r="D3" s="248" t="str">
        <f>'MUKA HADAPAN'!$D$5</f>
        <v>Sila Pilih</v>
      </c>
      <c r="E3" s="248"/>
      <c r="F3" s="248"/>
      <c r="G3" s="101" t="s">
        <v>79</v>
      </c>
      <c r="H3" s="331" t="str">
        <f>'MUKA HADAPAN'!$D$6</f>
        <v>Sila kemaskini</v>
      </c>
      <c r="I3" s="331"/>
      <c r="J3" s="333"/>
      <c r="K3" s="333"/>
      <c r="L3" s="333"/>
      <c r="M3" s="333"/>
      <c r="N3" s="6"/>
      <c r="O3" s="6"/>
      <c r="P3" s="6"/>
      <c r="Q3" s="6"/>
      <c r="R3" s="6"/>
      <c r="S3" s="6"/>
      <c r="T3" s="6"/>
      <c r="U3" s="6"/>
      <c r="V3" s="142"/>
      <c r="W3" s="6" t="s">
        <v>192</v>
      </c>
    </row>
    <row r="4" spans="1:24" s="2" customFormat="1" ht="30" customHeight="1" x14ac:dyDescent="0.35">
      <c r="A4" s="10"/>
      <c r="B4" s="101"/>
      <c r="C4" s="101" t="s">
        <v>78</v>
      </c>
      <c r="D4" s="330" t="str">
        <f>'MUKA HADAPAN'!$D$7</f>
        <v>Sila kemaskini</v>
      </c>
      <c r="E4" s="330"/>
      <c r="F4" s="330"/>
      <c r="G4" s="101" t="s">
        <v>80</v>
      </c>
      <c r="H4" s="332" t="str">
        <f>'MUKA HADAPAN'!$D$8</f>
        <v>Sila kemaskini</v>
      </c>
      <c r="I4" s="332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4" s="2" customFormat="1" ht="15.5" x14ac:dyDescent="0.35">
      <c r="A5" s="10"/>
      <c r="B5" s="5"/>
      <c r="C5" s="101"/>
      <c r="D5" s="8"/>
      <c r="E5" s="6"/>
      <c r="F5" s="101"/>
      <c r="G5" s="101"/>
      <c r="H5" s="8"/>
      <c r="I5" s="6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3" customFormat="1" ht="15" customHeight="1" x14ac:dyDescent="0.35">
      <c r="A6" s="11"/>
      <c r="B6" s="5"/>
      <c r="C6" s="13"/>
      <c r="D6" s="299" t="s">
        <v>55</v>
      </c>
      <c r="E6" s="300"/>
      <c r="F6" s="300"/>
      <c r="G6" s="300"/>
      <c r="H6" s="300"/>
      <c r="I6" s="300"/>
      <c r="J6" s="301"/>
      <c r="K6" s="308" t="s">
        <v>55</v>
      </c>
      <c r="L6" s="309"/>
      <c r="M6" s="309"/>
      <c r="N6" s="309"/>
      <c r="O6" s="309"/>
      <c r="P6" s="310"/>
      <c r="Q6" s="308" t="s">
        <v>55</v>
      </c>
      <c r="R6" s="309"/>
      <c r="S6" s="309"/>
      <c r="T6" s="309"/>
      <c r="U6" s="309"/>
      <c r="V6" s="309"/>
      <c r="W6" s="309"/>
      <c r="X6" s="310"/>
    </row>
    <row r="7" spans="1:24" s="37" customFormat="1" ht="17.25" customHeight="1" x14ac:dyDescent="0.35">
      <c r="A7" s="59"/>
      <c r="B7" s="260" t="s">
        <v>42</v>
      </c>
      <c r="C7" s="295"/>
      <c r="D7" s="297"/>
      <c r="E7" s="297" t="s">
        <v>0</v>
      </c>
      <c r="F7" s="302" t="s">
        <v>46</v>
      </c>
      <c r="G7" s="303"/>
      <c r="H7" s="303"/>
      <c r="I7" s="303"/>
      <c r="J7" s="304"/>
      <c r="K7" s="311" t="s">
        <v>49</v>
      </c>
      <c r="L7" s="312"/>
      <c r="M7" s="312"/>
      <c r="N7" s="313"/>
      <c r="O7" s="317" t="s">
        <v>50</v>
      </c>
      <c r="P7" s="318"/>
      <c r="Q7" s="321" t="s">
        <v>51</v>
      </c>
      <c r="R7" s="321"/>
      <c r="S7" s="322"/>
      <c r="T7" s="305" t="s">
        <v>45</v>
      </c>
      <c r="U7" s="306"/>
      <c r="V7" s="307"/>
      <c r="W7" s="328" t="s">
        <v>53</v>
      </c>
      <c r="X7" s="329"/>
    </row>
    <row r="8" spans="1:24" s="37" customFormat="1" ht="27.75" customHeight="1" x14ac:dyDescent="0.35">
      <c r="A8" s="60"/>
      <c r="B8" s="261"/>
      <c r="C8" s="296"/>
      <c r="D8" s="298"/>
      <c r="E8" s="298"/>
      <c r="F8" s="305"/>
      <c r="G8" s="306"/>
      <c r="H8" s="306"/>
      <c r="I8" s="306"/>
      <c r="J8" s="307"/>
      <c r="K8" s="314"/>
      <c r="L8" s="315"/>
      <c r="M8" s="315"/>
      <c r="N8" s="316"/>
      <c r="O8" s="319"/>
      <c r="P8" s="320"/>
      <c r="Q8" s="323"/>
      <c r="R8" s="323"/>
      <c r="S8" s="324"/>
      <c r="T8" s="305" t="s">
        <v>35</v>
      </c>
      <c r="U8" s="306"/>
      <c r="V8" s="306"/>
      <c r="W8" s="305"/>
      <c r="X8" s="307"/>
    </row>
    <row r="9" spans="1:24" s="37" customFormat="1" ht="99.5" customHeight="1" x14ac:dyDescent="0.35">
      <c r="A9" s="135" t="s">
        <v>181</v>
      </c>
      <c r="B9" s="134" t="s">
        <v>180</v>
      </c>
      <c r="C9" s="48" t="s">
        <v>121</v>
      </c>
      <c r="D9" s="136" t="s">
        <v>182</v>
      </c>
      <c r="E9" s="137" t="s">
        <v>183</v>
      </c>
      <c r="F9" s="138" t="s">
        <v>184</v>
      </c>
      <c r="G9" s="49" t="s">
        <v>122</v>
      </c>
      <c r="H9" s="49" t="s">
        <v>123</v>
      </c>
      <c r="I9" s="49" t="s">
        <v>124</v>
      </c>
      <c r="J9" s="49" t="s">
        <v>52</v>
      </c>
      <c r="K9" s="49" t="s">
        <v>125</v>
      </c>
      <c r="L9" s="49" t="s">
        <v>126</v>
      </c>
      <c r="M9" s="49" t="s">
        <v>127</v>
      </c>
      <c r="N9" s="138" t="s">
        <v>185</v>
      </c>
      <c r="O9" s="49" t="s">
        <v>128</v>
      </c>
      <c r="P9" s="138" t="s">
        <v>186</v>
      </c>
      <c r="Q9" s="132" t="s">
        <v>178</v>
      </c>
      <c r="R9" s="133" t="s">
        <v>179</v>
      </c>
      <c r="S9" s="139" t="s">
        <v>187</v>
      </c>
      <c r="T9" s="51" t="s">
        <v>131</v>
      </c>
      <c r="U9" s="49" t="s">
        <v>132</v>
      </c>
      <c r="V9" s="51" t="s">
        <v>133</v>
      </c>
      <c r="W9" s="49" t="s">
        <v>134</v>
      </c>
      <c r="X9" s="51" t="s">
        <v>135</v>
      </c>
    </row>
    <row r="10" spans="1:24" s="47" customFormat="1" ht="15" customHeight="1" x14ac:dyDescent="0.35">
      <c r="A10" s="47">
        <f>'JKR PATA 3A'!$A11</f>
        <v>1</v>
      </c>
      <c r="B10" s="45">
        <f>'JKR PATA 3A'!$B11</f>
        <v>0</v>
      </c>
      <c r="C10" s="178"/>
      <c r="D10" s="55" t="str">
        <f>'JKR PATA 3A'!$D11</f>
        <v>M</v>
      </c>
      <c r="E10" s="19">
        <f>KJA_3CMILIKAN[[#This Row],[Bangunan (Bil.)
(a) M10.]]+KJA_3CMILIKAN[[#This Row],[Jalan (Bil.)
(b) M10.]]+KJA_3CMILIKAN[[#This Row],[Pembetungan (Bil.)
( c ) M10.]]+KJA_3CMILIKAN[[#This Row],[Air (Bil.)
(d) M10.]]+KJA_3CMILIKAN[[#This Row],[Lain-lain : …….... (nyatakan.)
(e )
M10.]]</f>
        <v>0</v>
      </c>
      <c r="F10" s="19">
        <f>'JKR PATA 3A'!$E11</f>
        <v>0</v>
      </c>
      <c r="G10" s="172">
        <v>0</v>
      </c>
      <c r="H10" s="172">
        <v>0</v>
      </c>
      <c r="I10" s="172">
        <v>0</v>
      </c>
      <c r="J10" s="172">
        <v>0</v>
      </c>
      <c r="K10" s="176">
        <v>0</v>
      </c>
      <c r="L10" s="176">
        <v>0</v>
      </c>
      <c r="M10" s="176">
        <v>0</v>
      </c>
      <c r="N10" s="170">
        <f>KJA_3CMILIKAN[[#This Row],[Kos Tambahan '[PPUN'] (RM)
(b) M11.]]+KJA_3CMILIKAN[[#This Row],[Kos Siap Bina Asal  (RM)
(a) M11.]]</f>
        <v>0</v>
      </c>
      <c r="O10" s="176">
        <v>0</v>
      </c>
      <c r="P10" s="192">
        <f>'JKR PATA 3B'!$M11+'JKR PATA 3B'!$T11+'JKR PATA 3B'!$AA11+'JKR PATA 3B'!$AH11+'JKR PATA 3B'!$AO11</f>
        <v>0</v>
      </c>
      <c r="Q10" s="176">
        <v>0</v>
      </c>
      <c r="R10" s="176">
        <v>0</v>
      </c>
      <c r="S10" s="170">
        <f>KJA_3CMILIKAN[[#This Row],[Nilaian Semasa Binaan (RM) (b) 
M13.]]+KJA_3CMILIKAN[[#This Row],[Nilaian Semasa Tanah (RM) (a) 
M13.]]</f>
        <v>0</v>
      </c>
      <c r="T10" s="180">
        <v>0</v>
      </c>
      <c r="U10" s="176">
        <v>0</v>
      </c>
      <c r="V10" s="176">
        <v>0</v>
      </c>
      <c r="W10" s="180">
        <v>0</v>
      </c>
      <c r="X10" s="176">
        <v>0</v>
      </c>
    </row>
    <row r="11" spans="1:24" s="47" customFormat="1" ht="15" customHeight="1" x14ac:dyDescent="0.35">
      <c r="A11" s="57">
        <f>'JKR PATA 3A'!$A12</f>
        <v>2</v>
      </c>
      <c r="B11" s="45">
        <f>'JKR PATA 3A'!$B12</f>
        <v>0</v>
      </c>
      <c r="C11" s="178"/>
      <c r="D11" s="55" t="str">
        <f>'JKR PATA 3A'!$D12</f>
        <v>M</v>
      </c>
      <c r="E11" s="19">
        <f>KJA_3CMILIKAN[[#This Row],[Bangunan (Bil.)
(a) M10.]]+KJA_3CMILIKAN[[#This Row],[Jalan (Bil.)
(b) M10.]]+KJA_3CMILIKAN[[#This Row],[Pembetungan (Bil.)
( c ) M10.]]+KJA_3CMILIKAN[[#This Row],[Air (Bil.)
(d) M10.]]+KJA_3CMILIKAN[[#This Row],[Lain-lain : …….... (nyatakan.)
(e )
M10.]]</f>
        <v>0</v>
      </c>
      <c r="F11" s="19">
        <f>'JKR PATA 3A'!$E12</f>
        <v>0</v>
      </c>
      <c r="G11" s="172">
        <v>0</v>
      </c>
      <c r="H11" s="172">
        <v>0</v>
      </c>
      <c r="I11" s="172">
        <v>0</v>
      </c>
      <c r="J11" s="172">
        <v>0</v>
      </c>
      <c r="K11" s="176">
        <v>0</v>
      </c>
      <c r="L11" s="176">
        <v>0</v>
      </c>
      <c r="M11" s="176">
        <v>0</v>
      </c>
      <c r="N11" s="170">
        <f>KJA_3CMILIKAN[[#This Row],[Kos Tambahan '[PPUN'] (RM)
(b) M11.]]+KJA_3CMILIKAN[[#This Row],[Kos Siap Bina Asal  (RM)
(a) M11.]]</f>
        <v>0</v>
      </c>
      <c r="O11" s="176">
        <v>0</v>
      </c>
      <c r="P11" s="192">
        <f>'JKR PATA 3B'!$M12+'JKR PATA 3B'!$T12+'JKR PATA 3B'!$AA12+'JKR PATA 3B'!$AH12+'JKR PATA 3B'!$AO12</f>
        <v>0</v>
      </c>
      <c r="Q11" s="176">
        <v>0</v>
      </c>
      <c r="R11" s="176">
        <v>0</v>
      </c>
      <c r="S11" s="170">
        <f>KJA_3CMILIKAN[[#This Row],[Nilaian Semasa Binaan (RM) (b) 
M13.]]+KJA_3CMILIKAN[[#This Row],[Nilaian Semasa Tanah (RM) (a) 
M13.]]</f>
        <v>0</v>
      </c>
      <c r="T11" s="180">
        <v>0</v>
      </c>
      <c r="U11" s="176">
        <v>0</v>
      </c>
      <c r="V11" s="176">
        <v>0</v>
      </c>
      <c r="W11" s="180">
        <v>0</v>
      </c>
      <c r="X11" s="176">
        <v>0</v>
      </c>
    </row>
    <row r="12" spans="1:24" s="47" customFormat="1" ht="15" customHeight="1" x14ac:dyDescent="0.35">
      <c r="A12" s="57">
        <f>'JKR PATA 3A'!$A13</f>
        <v>3</v>
      </c>
      <c r="B12" s="45">
        <f>'JKR PATA 3A'!$B13</f>
        <v>0</v>
      </c>
      <c r="C12" s="178"/>
      <c r="D12" s="55" t="str">
        <f>'JKR PATA 3A'!$D13</f>
        <v>M</v>
      </c>
      <c r="E12" s="19">
        <f>KJA_3CMILIKAN[[#This Row],[Bangunan (Bil.)
(a) M10.]]+KJA_3CMILIKAN[[#This Row],[Jalan (Bil.)
(b) M10.]]+KJA_3CMILIKAN[[#This Row],[Pembetungan (Bil.)
( c ) M10.]]+KJA_3CMILIKAN[[#This Row],[Air (Bil.)
(d) M10.]]+KJA_3CMILIKAN[[#This Row],[Lain-lain : …….... (nyatakan.)
(e )
M10.]]</f>
        <v>0</v>
      </c>
      <c r="F12" s="19">
        <f>'JKR PATA 3A'!$E13</f>
        <v>0</v>
      </c>
      <c r="G12" s="172">
        <v>0</v>
      </c>
      <c r="H12" s="172">
        <v>0</v>
      </c>
      <c r="I12" s="172">
        <v>0</v>
      </c>
      <c r="J12" s="172">
        <v>0</v>
      </c>
      <c r="K12" s="176">
        <v>0</v>
      </c>
      <c r="L12" s="176">
        <v>0</v>
      </c>
      <c r="M12" s="176">
        <v>0</v>
      </c>
      <c r="N12" s="170">
        <f>KJA_3CMILIKAN[[#This Row],[Kos Tambahan '[PPUN'] (RM)
(b) M11.]]+KJA_3CMILIKAN[[#This Row],[Kos Siap Bina Asal  (RM)
(a) M11.]]</f>
        <v>0</v>
      </c>
      <c r="O12" s="176">
        <v>0</v>
      </c>
      <c r="P12" s="192">
        <f>'JKR PATA 3B'!$M13+'JKR PATA 3B'!$T13+'JKR PATA 3B'!$AA13+'JKR PATA 3B'!$AH13+'JKR PATA 3B'!$AO13</f>
        <v>0</v>
      </c>
      <c r="Q12" s="176">
        <v>0</v>
      </c>
      <c r="R12" s="176">
        <v>0</v>
      </c>
      <c r="S12" s="170">
        <f>KJA_3CMILIKAN[[#This Row],[Nilaian Semasa Binaan (RM) (b) 
M13.]]+KJA_3CMILIKAN[[#This Row],[Nilaian Semasa Tanah (RM) (a) 
M13.]]</f>
        <v>0</v>
      </c>
      <c r="T12" s="180">
        <v>0</v>
      </c>
      <c r="U12" s="176">
        <v>0</v>
      </c>
      <c r="V12" s="176">
        <v>0</v>
      </c>
      <c r="W12" s="180">
        <v>0</v>
      </c>
      <c r="X12" s="176">
        <v>0</v>
      </c>
    </row>
    <row r="13" spans="1:24" s="47" customFormat="1" ht="15" customHeight="1" x14ac:dyDescent="0.35">
      <c r="A13" s="57">
        <f>'JKR PATA 3A'!$A14</f>
        <v>4</v>
      </c>
      <c r="B13" s="45">
        <f>'JKR PATA 3A'!$B14</f>
        <v>0</v>
      </c>
      <c r="C13" s="178"/>
      <c r="D13" s="55" t="str">
        <f>'JKR PATA 3A'!$D14</f>
        <v>M</v>
      </c>
      <c r="E13" s="19">
        <f>KJA_3CMILIKAN[[#This Row],[Bangunan (Bil.)
(a) M10.]]+KJA_3CMILIKAN[[#This Row],[Jalan (Bil.)
(b) M10.]]+KJA_3CMILIKAN[[#This Row],[Pembetungan (Bil.)
( c ) M10.]]+KJA_3CMILIKAN[[#This Row],[Air (Bil.)
(d) M10.]]+KJA_3CMILIKAN[[#This Row],[Lain-lain : …….... (nyatakan.)
(e )
M10.]]</f>
        <v>0</v>
      </c>
      <c r="F13" s="19">
        <f>'JKR PATA 3A'!$E14</f>
        <v>0</v>
      </c>
      <c r="G13" s="172">
        <v>0</v>
      </c>
      <c r="H13" s="172">
        <v>0</v>
      </c>
      <c r="I13" s="172">
        <v>0</v>
      </c>
      <c r="J13" s="172">
        <v>0</v>
      </c>
      <c r="K13" s="176">
        <v>0</v>
      </c>
      <c r="L13" s="176">
        <v>0</v>
      </c>
      <c r="M13" s="176">
        <v>0</v>
      </c>
      <c r="N13" s="170">
        <f>KJA_3CMILIKAN[[#This Row],[Kos Tambahan '[PPUN'] (RM)
(b) M11.]]+KJA_3CMILIKAN[[#This Row],[Kos Siap Bina Asal  (RM)
(a) M11.]]</f>
        <v>0</v>
      </c>
      <c r="O13" s="176">
        <v>0</v>
      </c>
      <c r="P13" s="192">
        <f>'JKR PATA 3B'!$M14+'JKR PATA 3B'!$T14+'JKR PATA 3B'!$AA14+'JKR PATA 3B'!$AH14+'JKR PATA 3B'!$AO14</f>
        <v>0</v>
      </c>
      <c r="Q13" s="176">
        <v>0</v>
      </c>
      <c r="R13" s="176">
        <v>0</v>
      </c>
      <c r="S13" s="170">
        <f>KJA_3CMILIKAN[[#This Row],[Nilaian Semasa Binaan (RM) (b) 
M13.]]+KJA_3CMILIKAN[[#This Row],[Nilaian Semasa Tanah (RM) (a) 
M13.]]</f>
        <v>0</v>
      </c>
      <c r="T13" s="180">
        <v>0</v>
      </c>
      <c r="U13" s="176">
        <v>0</v>
      </c>
      <c r="V13" s="176">
        <v>0</v>
      </c>
      <c r="W13" s="180">
        <v>0</v>
      </c>
      <c r="X13" s="176">
        <v>0</v>
      </c>
    </row>
    <row r="14" spans="1:24" s="47" customFormat="1" ht="15" customHeight="1" x14ac:dyDescent="0.35">
      <c r="A14" s="57">
        <f>'JKR PATA 3A'!$A15</f>
        <v>5</v>
      </c>
      <c r="B14" s="45">
        <f>'JKR PATA 3A'!$B15</f>
        <v>0</v>
      </c>
      <c r="C14" s="178"/>
      <c r="D14" s="55" t="str">
        <f>'JKR PATA 3A'!$D15</f>
        <v>M</v>
      </c>
      <c r="E14" s="19">
        <f>KJA_3CMILIKAN[[#This Row],[Bangunan (Bil.)
(a) M10.]]+KJA_3CMILIKAN[[#This Row],[Jalan (Bil.)
(b) M10.]]+KJA_3CMILIKAN[[#This Row],[Pembetungan (Bil.)
( c ) M10.]]+KJA_3CMILIKAN[[#This Row],[Air (Bil.)
(d) M10.]]+KJA_3CMILIKAN[[#This Row],[Lain-lain : …….... (nyatakan.)
(e )
M10.]]</f>
        <v>0</v>
      </c>
      <c r="F14" s="19">
        <f>'JKR PATA 3A'!$E15</f>
        <v>0</v>
      </c>
      <c r="G14" s="172">
        <v>0</v>
      </c>
      <c r="H14" s="172">
        <v>0</v>
      </c>
      <c r="I14" s="172">
        <v>0</v>
      </c>
      <c r="J14" s="172">
        <v>0</v>
      </c>
      <c r="K14" s="176">
        <v>0</v>
      </c>
      <c r="L14" s="176">
        <v>0</v>
      </c>
      <c r="M14" s="176">
        <v>0</v>
      </c>
      <c r="N14" s="170">
        <f>KJA_3CMILIKAN[[#This Row],[Kos Tambahan '[PPUN'] (RM)
(b) M11.]]+KJA_3CMILIKAN[[#This Row],[Kos Siap Bina Asal  (RM)
(a) M11.]]</f>
        <v>0</v>
      </c>
      <c r="O14" s="176">
        <v>0</v>
      </c>
      <c r="P14" s="192">
        <f>'JKR PATA 3B'!$M15+'JKR PATA 3B'!$T15+'JKR PATA 3B'!$AA15+'JKR PATA 3B'!$AH15+'JKR PATA 3B'!$AO15</f>
        <v>0</v>
      </c>
      <c r="Q14" s="176">
        <v>0</v>
      </c>
      <c r="R14" s="176">
        <v>0</v>
      </c>
      <c r="S14" s="170">
        <f>KJA_3CMILIKAN[[#This Row],[Nilaian Semasa Binaan (RM) (b) 
M13.]]+KJA_3CMILIKAN[[#This Row],[Nilaian Semasa Tanah (RM) (a) 
M13.]]</f>
        <v>0</v>
      </c>
      <c r="T14" s="180">
        <v>0</v>
      </c>
      <c r="U14" s="176">
        <v>0</v>
      </c>
      <c r="V14" s="176">
        <v>0</v>
      </c>
      <c r="W14" s="180">
        <v>0</v>
      </c>
      <c r="X14" s="176">
        <v>0</v>
      </c>
    </row>
    <row r="15" spans="1:24" s="47" customFormat="1" ht="15" customHeight="1" x14ac:dyDescent="0.35">
      <c r="A15" s="57">
        <f>'JKR PATA 3A'!$A16</f>
        <v>6</v>
      </c>
      <c r="B15" s="45">
        <f>'JKR PATA 3A'!$B16</f>
        <v>0</v>
      </c>
      <c r="C15" s="178"/>
      <c r="D15" s="55" t="str">
        <f>'JKR PATA 3A'!$D16</f>
        <v>M</v>
      </c>
      <c r="E15" s="19">
        <f>KJA_3CMILIKAN[[#This Row],[Bangunan (Bil.)
(a) M10.]]+KJA_3CMILIKAN[[#This Row],[Jalan (Bil.)
(b) M10.]]+KJA_3CMILIKAN[[#This Row],[Pembetungan (Bil.)
( c ) M10.]]+KJA_3CMILIKAN[[#This Row],[Air (Bil.)
(d) M10.]]+KJA_3CMILIKAN[[#This Row],[Lain-lain : …….... (nyatakan.)
(e )
M10.]]</f>
        <v>0</v>
      </c>
      <c r="F15" s="19">
        <f>'JKR PATA 3A'!$E16</f>
        <v>0</v>
      </c>
      <c r="G15" s="172">
        <v>0</v>
      </c>
      <c r="H15" s="172">
        <v>0</v>
      </c>
      <c r="I15" s="172">
        <v>0</v>
      </c>
      <c r="J15" s="172">
        <v>0</v>
      </c>
      <c r="K15" s="176">
        <v>0</v>
      </c>
      <c r="L15" s="176">
        <v>0</v>
      </c>
      <c r="M15" s="176">
        <v>0</v>
      </c>
      <c r="N15" s="170">
        <f>KJA_3CMILIKAN[[#This Row],[Kos Tambahan '[PPUN'] (RM)
(b) M11.]]+KJA_3CMILIKAN[[#This Row],[Kos Siap Bina Asal  (RM)
(a) M11.]]</f>
        <v>0</v>
      </c>
      <c r="O15" s="176">
        <v>0</v>
      </c>
      <c r="P15" s="192">
        <f>'JKR PATA 3B'!$M16+'JKR PATA 3B'!$T16+'JKR PATA 3B'!$AA16+'JKR PATA 3B'!$AH16+'JKR PATA 3B'!$AO16</f>
        <v>0</v>
      </c>
      <c r="Q15" s="176">
        <v>0</v>
      </c>
      <c r="R15" s="176">
        <v>0</v>
      </c>
      <c r="S15" s="170">
        <f>KJA_3CMILIKAN[[#This Row],[Nilaian Semasa Binaan (RM) (b) 
M13.]]+KJA_3CMILIKAN[[#This Row],[Nilaian Semasa Tanah (RM) (a) 
M13.]]</f>
        <v>0</v>
      </c>
      <c r="T15" s="180">
        <v>0</v>
      </c>
      <c r="U15" s="176">
        <v>0</v>
      </c>
      <c r="V15" s="176">
        <v>0</v>
      </c>
      <c r="W15" s="180">
        <v>0</v>
      </c>
      <c r="X15" s="176">
        <v>0</v>
      </c>
    </row>
    <row r="16" spans="1:24" s="47" customFormat="1" ht="15" customHeight="1" x14ac:dyDescent="0.35">
      <c r="A16" s="57">
        <f>'JKR PATA 3A'!$A17</f>
        <v>7</v>
      </c>
      <c r="B16" s="45">
        <f>'JKR PATA 3A'!$B17</f>
        <v>0</v>
      </c>
      <c r="C16" s="178"/>
      <c r="D16" s="55" t="str">
        <f>'JKR PATA 3A'!$D17</f>
        <v>M</v>
      </c>
      <c r="E16" s="19">
        <f>KJA_3CMILIKAN[[#This Row],[Bangunan (Bil.)
(a) M10.]]+KJA_3CMILIKAN[[#This Row],[Jalan (Bil.)
(b) M10.]]+KJA_3CMILIKAN[[#This Row],[Pembetungan (Bil.)
( c ) M10.]]+KJA_3CMILIKAN[[#This Row],[Air (Bil.)
(d) M10.]]+KJA_3CMILIKAN[[#This Row],[Lain-lain : …….... (nyatakan.)
(e )
M10.]]</f>
        <v>0</v>
      </c>
      <c r="F16" s="19">
        <f>'JKR PATA 3A'!$E17</f>
        <v>0</v>
      </c>
      <c r="G16" s="172">
        <v>0</v>
      </c>
      <c r="H16" s="172">
        <v>0</v>
      </c>
      <c r="I16" s="172">
        <v>0</v>
      </c>
      <c r="J16" s="172">
        <v>0</v>
      </c>
      <c r="K16" s="176">
        <v>0</v>
      </c>
      <c r="L16" s="176">
        <v>0</v>
      </c>
      <c r="M16" s="176">
        <v>0</v>
      </c>
      <c r="N16" s="170">
        <f>KJA_3CMILIKAN[[#This Row],[Kos Tambahan '[PPUN'] (RM)
(b) M11.]]+KJA_3CMILIKAN[[#This Row],[Kos Siap Bina Asal  (RM)
(a) M11.]]</f>
        <v>0</v>
      </c>
      <c r="O16" s="176">
        <v>0</v>
      </c>
      <c r="P16" s="192">
        <f>'JKR PATA 3B'!$M17+'JKR PATA 3B'!$T17+'JKR PATA 3B'!$AA17+'JKR PATA 3B'!$AH17+'JKR PATA 3B'!$AO17</f>
        <v>0</v>
      </c>
      <c r="Q16" s="176">
        <v>0</v>
      </c>
      <c r="R16" s="176">
        <v>0</v>
      </c>
      <c r="S16" s="170">
        <f>KJA_3CMILIKAN[[#This Row],[Nilaian Semasa Binaan (RM) (b) 
M13.]]+KJA_3CMILIKAN[[#This Row],[Nilaian Semasa Tanah (RM) (a) 
M13.]]</f>
        <v>0</v>
      </c>
      <c r="T16" s="180">
        <v>0</v>
      </c>
      <c r="U16" s="176">
        <v>0</v>
      </c>
      <c r="V16" s="176">
        <v>0</v>
      </c>
      <c r="W16" s="180">
        <v>0</v>
      </c>
      <c r="X16" s="176">
        <v>0</v>
      </c>
    </row>
    <row r="17" spans="1:24" s="47" customFormat="1" ht="15" customHeight="1" x14ac:dyDescent="0.35">
      <c r="A17" s="57">
        <f>'JKR PATA 3A'!$A18</f>
        <v>8</v>
      </c>
      <c r="B17" s="45">
        <f>'JKR PATA 3A'!$B18</f>
        <v>0</v>
      </c>
      <c r="C17" s="178"/>
      <c r="D17" s="55" t="str">
        <f>'JKR PATA 3A'!$D18</f>
        <v>M</v>
      </c>
      <c r="E17" s="19">
        <f>KJA_3CMILIKAN[[#This Row],[Bangunan (Bil.)
(a) M10.]]+KJA_3CMILIKAN[[#This Row],[Jalan (Bil.)
(b) M10.]]+KJA_3CMILIKAN[[#This Row],[Pembetungan (Bil.)
( c ) M10.]]+KJA_3CMILIKAN[[#This Row],[Air (Bil.)
(d) M10.]]+KJA_3CMILIKAN[[#This Row],[Lain-lain : …….... (nyatakan.)
(e )
M10.]]</f>
        <v>0</v>
      </c>
      <c r="F17" s="19">
        <f>'JKR PATA 3A'!$E18</f>
        <v>0</v>
      </c>
      <c r="G17" s="172">
        <v>0</v>
      </c>
      <c r="H17" s="172">
        <v>0</v>
      </c>
      <c r="I17" s="172">
        <v>0</v>
      </c>
      <c r="J17" s="172">
        <v>0</v>
      </c>
      <c r="K17" s="176">
        <v>0</v>
      </c>
      <c r="L17" s="176">
        <v>0</v>
      </c>
      <c r="M17" s="176">
        <v>0</v>
      </c>
      <c r="N17" s="170">
        <f>KJA_3CMILIKAN[[#This Row],[Kos Tambahan '[PPUN'] (RM)
(b) M11.]]+KJA_3CMILIKAN[[#This Row],[Kos Siap Bina Asal  (RM)
(a) M11.]]</f>
        <v>0</v>
      </c>
      <c r="O17" s="176">
        <v>0</v>
      </c>
      <c r="P17" s="192">
        <f>'JKR PATA 3B'!$M18+'JKR PATA 3B'!$T18+'JKR PATA 3B'!$AA18+'JKR PATA 3B'!$AH18+'JKR PATA 3B'!$AO18</f>
        <v>0</v>
      </c>
      <c r="Q17" s="176">
        <v>0</v>
      </c>
      <c r="R17" s="176">
        <v>0</v>
      </c>
      <c r="S17" s="170">
        <f>KJA_3CMILIKAN[[#This Row],[Nilaian Semasa Binaan (RM) (b) 
M13.]]+KJA_3CMILIKAN[[#This Row],[Nilaian Semasa Tanah (RM) (a) 
M13.]]</f>
        <v>0</v>
      </c>
      <c r="T17" s="180">
        <v>0</v>
      </c>
      <c r="U17" s="176">
        <v>0</v>
      </c>
      <c r="V17" s="176">
        <v>0</v>
      </c>
      <c r="W17" s="180">
        <v>0</v>
      </c>
      <c r="X17" s="176">
        <v>0</v>
      </c>
    </row>
    <row r="18" spans="1:24" s="47" customFormat="1" ht="15" customHeight="1" x14ac:dyDescent="0.35">
      <c r="A18" s="57">
        <f>'JKR PATA 3A'!$A19</f>
        <v>9</v>
      </c>
      <c r="B18" s="45">
        <f>'JKR PATA 3A'!$B19</f>
        <v>0</v>
      </c>
      <c r="C18" s="178"/>
      <c r="D18" s="55" t="str">
        <f>'JKR PATA 3A'!$D19</f>
        <v>M</v>
      </c>
      <c r="E18" s="19">
        <f>KJA_3CMILIKAN[[#This Row],[Bangunan (Bil.)
(a) M10.]]+KJA_3CMILIKAN[[#This Row],[Jalan (Bil.)
(b) M10.]]+KJA_3CMILIKAN[[#This Row],[Pembetungan (Bil.)
( c ) M10.]]+KJA_3CMILIKAN[[#This Row],[Air (Bil.)
(d) M10.]]+KJA_3CMILIKAN[[#This Row],[Lain-lain : …….... (nyatakan.)
(e )
M10.]]</f>
        <v>0</v>
      </c>
      <c r="F18" s="19">
        <f>'JKR PATA 3A'!$E19</f>
        <v>0</v>
      </c>
      <c r="G18" s="172">
        <v>0</v>
      </c>
      <c r="H18" s="172">
        <v>0</v>
      </c>
      <c r="I18" s="172">
        <v>0</v>
      </c>
      <c r="J18" s="172">
        <v>0</v>
      </c>
      <c r="K18" s="176">
        <v>0</v>
      </c>
      <c r="L18" s="176">
        <v>0</v>
      </c>
      <c r="M18" s="176">
        <v>0</v>
      </c>
      <c r="N18" s="170">
        <f>KJA_3CMILIKAN[[#This Row],[Kos Tambahan '[PPUN'] (RM)
(b) M11.]]+KJA_3CMILIKAN[[#This Row],[Kos Siap Bina Asal  (RM)
(a) M11.]]</f>
        <v>0</v>
      </c>
      <c r="O18" s="176">
        <v>0</v>
      </c>
      <c r="P18" s="192">
        <f>'JKR PATA 3B'!$M19+'JKR PATA 3B'!$T19+'JKR PATA 3B'!$AA19+'JKR PATA 3B'!$AH19+'JKR PATA 3B'!$AO19</f>
        <v>0</v>
      </c>
      <c r="Q18" s="176">
        <v>0</v>
      </c>
      <c r="R18" s="176">
        <v>0</v>
      </c>
      <c r="S18" s="170">
        <f>KJA_3CMILIKAN[[#This Row],[Nilaian Semasa Binaan (RM) (b) 
M13.]]+KJA_3CMILIKAN[[#This Row],[Nilaian Semasa Tanah (RM) (a) 
M13.]]</f>
        <v>0</v>
      </c>
      <c r="T18" s="180">
        <v>0</v>
      </c>
      <c r="U18" s="176">
        <v>0</v>
      </c>
      <c r="V18" s="176">
        <v>0</v>
      </c>
      <c r="W18" s="180">
        <v>0</v>
      </c>
      <c r="X18" s="176">
        <v>0</v>
      </c>
    </row>
    <row r="19" spans="1:24" s="47" customFormat="1" ht="15" customHeight="1" x14ac:dyDescent="0.35">
      <c r="A19" s="57">
        <f>'JKR PATA 3A'!$A20</f>
        <v>10</v>
      </c>
      <c r="B19" s="45">
        <f>'JKR PATA 3A'!$B20</f>
        <v>0</v>
      </c>
      <c r="C19" s="178"/>
      <c r="D19" s="55" t="str">
        <f>'JKR PATA 3A'!$D20</f>
        <v>M</v>
      </c>
      <c r="E19" s="19">
        <f>KJA_3CMILIKAN[[#This Row],[Bangunan (Bil.)
(a) M10.]]+KJA_3CMILIKAN[[#This Row],[Jalan (Bil.)
(b) M10.]]+KJA_3CMILIKAN[[#This Row],[Pembetungan (Bil.)
( c ) M10.]]+KJA_3CMILIKAN[[#This Row],[Air (Bil.)
(d) M10.]]+KJA_3CMILIKAN[[#This Row],[Lain-lain : …….... (nyatakan.)
(e )
M10.]]</f>
        <v>0</v>
      </c>
      <c r="F19" s="19">
        <f>'JKR PATA 3A'!$E20</f>
        <v>0</v>
      </c>
      <c r="G19" s="172">
        <v>0</v>
      </c>
      <c r="H19" s="172">
        <v>0</v>
      </c>
      <c r="I19" s="172">
        <v>0</v>
      </c>
      <c r="J19" s="172">
        <v>0</v>
      </c>
      <c r="K19" s="176">
        <v>0</v>
      </c>
      <c r="L19" s="176">
        <v>0</v>
      </c>
      <c r="M19" s="176">
        <v>0</v>
      </c>
      <c r="N19" s="170">
        <f>KJA_3CMILIKAN[[#This Row],[Kos Tambahan '[PPUN'] (RM)
(b) M11.]]+KJA_3CMILIKAN[[#This Row],[Kos Siap Bina Asal  (RM)
(a) M11.]]</f>
        <v>0</v>
      </c>
      <c r="O19" s="176">
        <v>0</v>
      </c>
      <c r="P19" s="192">
        <f>'JKR PATA 3B'!$M20+'JKR PATA 3B'!$T20+'JKR PATA 3B'!$AA20+'JKR PATA 3B'!$AH20+'JKR PATA 3B'!$AO20</f>
        <v>0</v>
      </c>
      <c r="Q19" s="176">
        <v>0</v>
      </c>
      <c r="R19" s="176">
        <v>0</v>
      </c>
      <c r="S19" s="170">
        <f>KJA_3CMILIKAN[[#This Row],[Nilaian Semasa Binaan (RM) (b) 
M13.]]+KJA_3CMILIKAN[[#This Row],[Nilaian Semasa Tanah (RM) (a) 
M13.]]</f>
        <v>0</v>
      </c>
      <c r="T19" s="180">
        <v>0</v>
      </c>
      <c r="U19" s="176">
        <v>0</v>
      </c>
      <c r="V19" s="176">
        <v>0</v>
      </c>
      <c r="W19" s="180">
        <v>0</v>
      </c>
      <c r="X19" s="176">
        <v>0</v>
      </c>
    </row>
    <row r="20" spans="1:24" s="47" customFormat="1" ht="15" customHeight="1" x14ac:dyDescent="0.35">
      <c r="A20" s="57">
        <f>'JKR PATA 3A'!$A21</f>
        <v>11</v>
      </c>
      <c r="B20" s="45">
        <f>'JKR PATA 3A'!$B21</f>
        <v>0</v>
      </c>
      <c r="C20" s="178"/>
      <c r="D20" s="55" t="str">
        <f>'JKR PATA 3A'!$D21</f>
        <v>M</v>
      </c>
      <c r="E20" s="19">
        <f>KJA_3CMILIKAN[[#This Row],[Bangunan (Bil.)
(a) M10.]]+KJA_3CMILIKAN[[#This Row],[Jalan (Bil.)
(b) M10.]]+KJA_3CMILIKAN[[#This Row],[Pembetungan (Bil.)
( c ) M10.]]+KJA_3CMILIKAN[[#This Row],[Air (Bil.)
(d) M10.]]+KJA_3CMILIKAN[[#This Row],[Lain-lain : …….... (nyatakan.)
(e )
M10.]]</f>
        <v>0</v>
      </c>
      <c r="F20" s="19">
        <f>'JKR PATA 3A'!$E21</f>
        <v>0</v>
      </c>
      <c r="G20" s="172">
        <v>0</v>
      </c>
      <c r="H20" s="172">
        <v>0</v>
      </c>
      <c r="I20" s="172">
        <v>0</v>
      </c>
      <c r="J20" s="172">
        <v>0</v>
      </c>
      <c r="K20" s="176">
        <v>0</v>
      </c>
      <c r="L20" s="176">
        <v>0</v>
      </c>
      <c r="M20" s="176">
        <v>0</v>
      </c>
      <c r="N20" s="170">
        <f>KJA_3CMILIKAN[[#This Row],[Kos Tambahan '[PPUN'] (RM)
(b) M11.]]+KJA_3CMILIKAN[[#This Row],[Kos Siap Bina Asal  (RM)
(a) M11.]]</f>
        <v>0</v>
      </c>
      <c r="O20" s="176">
        <v>0</v>
      </c>
      <c r="P20" s="192">
        <f>'JKR PATA 3B'!$M21+'JKR PATA 3B'!$T21+'JKR PATA 3B'!$AA21+'JKR PATA 3B'!$AH21+'JKR PATA 3B'!$AO21</f>
        <v>0</v>
      </c>
      <c r="Q20" s="176">
        <v>0</v>
      </c>
      <c r="R20" s="176">
        <v>0</v>
      </c>
      <c r="S20" s="170">
        <f>KJA_3CMILIKAN[[#This Row],[Nilaian Semasa Binaan (RM) (b) 
M13.]]+KJA_3CMILIKAN[[#This Row],[Nilaian Semasa Tanah (RM) (a) 
M13.]]</f>
        <v>0</v>
      </c>
      <c r="T20" s="180">
        <v>0</v>
      </c>
      <c r="U20" s="176">
        <v>0</v>
      </c>
      <c r="V20" s="176">
        <v>0</v>
      </c>
      <c r="W20" s="180">
        <v>0</v>
      </c>
      <c r="X20" s="176">
        <v>0</v>
      </c>
    </row>
    <row r="21" spans="1:24" s="47" customFormat="1" ht="15" customHeight="1" x14ac:dyDescent="0.35">
      <c r="A21" s="57">
        <f>'JKR PATA 3A'!$A22</f>
        <v>12</v>
      </c>
      <c r="B21" s="45">
        <f>'JKR PATA 3A'!$B22</f>
        <v>0</v>
      </c>
      <c r="C21" s="178"/>
      <c r="D21" s="55" t="str">
        <f>'JKR PATA 3A'!$D22</f>
        <v>M</v>
      </c>
      <c r="E21" s="19">
        <f>KJA_3CMILIKAN[[#This Row],[Bangunan (Bil.)
(a) M10.]]+KJA_3CMILIKAN[[#This Row],[Jalan (Bil.)
(b) M10.]]+KJA_3CMILIKAN[[#This Row],[Pembetungan (Bil.)
( c ) M10.]]+KJA_3CMILIKAN[[#This Row],[Air (Bil.)
(d) M10.]]+KJA_3CMILIKAN[[#This Row],[Lain-lain : …….... (nyatakan.)
(e )
M10.]]</f>
        <v>0</v>
      </c>
      <c r="F21" s="19">
        <f>'JKR PATA 3A'!$E22</f>
        <v>0</v>
      </c>
      <c r="G21" s="172">
        <v>0</v>
      </c>
      <c r="H21" s="172">
        <v>0</v>
      </c>
      <c r="I21" s="172">
        <v>0</v>
      </c>
      <c r="J21" s="172">
        <v>0</v>
      </c>
      <c r="K21" s="176">
        <v>0</v>
      </c>
      <c r="L21" s="176">
        <v>0</v>
      </c>
      <c r="M21" s="176">
        <v>0</v>
      </c>
      <c r="N21" s="170">
        <f>KJA_3CMILIKAN[[#This Row],[Kos Tambahan '[PPUN'] (RM)
(b) M11.]]+KJA_3CMILIKAN[[#This Row],[Kos Siap Bina Asal  (RM)
(a) M11.]]</f>
        <v>0</v>
      </c>
      <c r="O21" s="176">
        <v>0</v>
      </c>
      <c r="P21" s="192">
        <f>'JKR PATA 3B'!$M22+'JKR PATA 3B'!$T22+'JKR PATA 3B'!$AA22+'JKR PATA 3B'!$AH22+'JKR PATA 3B'!$AO22</f>
        <v>0</v>
      </c>
      <c r="Q21" s="176">
        <v>0</v>
      </c>
      <c r="R21" s="176">
        <v>0</v>
      </c>
      <c r="S21" s="170">
        <f>KJA_3CMILIKAN[[#This Row],[Nilaian Semasa Binaan (RM) (b) 
M13.]]+KJA_3CMILIKAN[[#This Row],[Nilaian Semasa Tanah (RM) (a) 
M13.]]</f>
        <v>0</v>
      </c>
      <c r="T21" s="180">
        <v>0</v>
      </c>
      <c r="U21" s="176">
        <v>0</v>
      </c>
      <c r="V21" s="176">
        <v>0</v>
      </c>
      <c r="W21" s="180">
        <v>0</v>
      </c>
      <c r="X21" s="176">
        <v>0</v>
      </c>
    </row>
    <row r="22" spans="1:24" s="47" customFormat="1" ht="15" customHeight="1" x14ac:dyDescent="0.35">
      <c r="A22" s="57">
        <f>'JKR PATA 3A'!$A23</f>
        <v>13</v>
      </c>
      <c r="B22" s="45">
        <f>'JKR PATA 3A'!$B23</f>
        <v>0</v>
      </c>
      <c r="C22" s="178"/>
      <c r="D22" s="55" t="str">
        <f>'JKR PATA 3A'!$D23</f>
        <v>M</v>
      </c>
      <c r="E22" s="19">
        <f>KJA_3CMILIKAN[[#This Row],[Bangunan (Bil.)
(a) M10.]]+KJA_3CMILIKAN[[#This Row],[Jalan (Bil.)
(b) M10.]]+KJA_3CMILIKAN[[#This Row],[Pembetungan (Bil.)
( c ) M10.]]+KJA_3CMILIKAN[[#This Row],[Air (Bil.)
(d) M10.]]+KJA_3CMILIKAN[[#This Row],[Lain-lain : …….... (nyatakan.)
(e )
M10.]]</f>
        <v>0</v>
      </c>
      <c r="F22" s="19">
        <f>'JKR PATA 3A'!$E23</f>
        <v>0</v>
      </c>
      <c r="G22" s="172">
        <v>0</v>
      </c>
      <c r="H22" s="172">
        <v>0</v>
      </c>
      <c r="I22" s="172">
        <v>0</v>
      </c>
      <c r="J22" s="172">
        <v>0</v>
      </c>
      <c r="K22" s="176">
        <v>0</v>
      </c>
      <c r="L22" s="176">
        <v>0</v>
      </c>
      <c r="M22" s="176">
        <v>0</v>
      </c>
      <c r="N22" s="170">
        <f>KJA_3CMILIKAN[[#This Row],[Kos Tambahan '[PPUN'] (RM)
(b) M11.]]+KJA_3CMILIKAN[[#This Row],[Kos Siap Bina Asal  (RM)
(a) M11.]]</f>
        <v>0</v>
      </c>
      <c r="O22" s="176">
        <v>0</v>
      </c>
      <c r="P22" s="192">
        <f>'JKR PATA 3B'!$M23+'JKR PATA 3B'!$T23+'JKR PATA 3B'!$AA23+'JKR PATA 3B'!$AH23+'JKR PATA 3B'!$AO23</f>
        <v>0</v>
      </c>
      <c r="Q22" s="176">
        <v>0</v>
      </c>
      <c r="R22" s="176">
        <v>0</v>
      </c>
      <c r="S22" s="170">
        <f>KJA_3CMILIKAN[[#This Row],[Nilaian Semasa Binaan (RM) (b) 
M13.]]+KJA_3CMILIKAN[[#This Row],[Nilaian Semasa Tanah (RM) (a) 
M13.]]</f>
        <v>0</v>
      </c>
      <c r="T22" s="180">
        <v>0</v>
      </c>
      <c r="U22" s="176">
        <v>0</v>
      </c>
      <c r="V22" s="176">
        <v>0</v>
      </c>
      <c r="W22" s="180">
        <v>0</v>
      </c>
      <c r="X22" s="176">
        <v>0</v>
      </c>
    </row>
    <row r="23" spans="1:24" s="47" customFormat="1" ht="15" customHeight="1" x14ac:dyDescent="0.35">
      <c r="A23" s="57">
        <f>'JKR PATA 3A'!$A24</f>
        <v>14</v>
      </c>
      <c r="B23" s="45">
        <f>'JKR PATA 3A'!$B24</f>
        <v>0</v>
      </c>
      <c r="C23" s="178"/>
      <c r="D23" s="55" t="str">
        <f>'JKR PATA 3A'!$D24</f>
        <v>M</v>
      </c>
      <c r="E23" s="19">
        <f>KJA_3CMILIKAN[[#This Row],[Bangunan (Bil.)
(a) M10.]]+KJA_3CMILIKAN[[#This Row],[Jalan (Bil.)
(b) M10.]]+KJA_3CMILIKAN[[#This Row],[Pembetungan (Bil.)
( c ) M10.]]+KJA_3CMILIKAN[[#This Row],[Air (Bil.)
(d) M10.]]+KJA_3CMILIKAN[[#This Row],[Lain-lain : …….... (nyatakan.)
(e )
M10.]]</f>
        <v>0</v>
      </c>
      <c r="F23" s="19">
        <f>'JKR PATA 3A'!$E24</f>
        <v>0</v>
      </c>
      <c r="G23" s="172">
        <v>0</v>
      </c>
      <c r="H23" s="172">
        <v>0</v>
      </c>
      <c r="I23" s="172">
        <v>0</v>
      </c>
      <c r="J23" s="172">
        <v>0</v>
      </c>
      <c r="K23" s="176">
        <v>0</v>
      </c>
      <c r="L23" s="176">
        <v>0</v>
      </c>
      <c r="M23" s="176">
        <v>0</v>
      </c>
      <c r="N23" s="170">
        <f>KJA_3CMILIKAN[[#This Row],[Kos Tambahan '[PPUN'] (RM)
(b) M11.]]+KJA_3CMILIKAN[[#This Row],[Kos Siap Bina Asal  (RM)
(a) M11.]]</f>
        <v>0</v>
      </c>
      <c r="O23" s="176">
        <v>0</v>
      </c>
      <c r="P23" s="192">
        <f>'JKR PATA 3B'!$M24+'JKR PATA 3B'!$T24+'JKR PATA 3B'!$AA24+'JKR PATA 3B'!$AH24+'JKR PATA 3B'!$AO24</f>
        <v>0</v>
      </c>
      <c r="Q23" s="176">
        <v>0</v>
      </c>
      <c r="R23" s="176">
        <v>0</v>
      </c>
      <c r="S23" s="170">
        <f>KJA_3CMILIKAN[[#This Row],[Nilaian Semasa Binaan (RM) (b) 
M13.]]+KJA_3CMILIKAN[[#This Row],[Nilaian Semasa Tanah (RM) (a) 
M13.]]</f>
        <v>0</v>
      </c>
      <c r="T23" s="180">
        <v>0</v>
      </c>
      <c r="U23" s="176">
        <v>0</v>
      </c>
      <c r="V23" s="176">
        <v>0</v>
      </c>
      <c r="W23" s="180">
        <v>0</v>
      </c>
      <c r="X23" s="176">
        <v>0</v>
      </c>
    </row>
    <row r="24" spans="1:24" s="47" customFormat="1" ht="15" customHeight="1" x14ac:dyDescent="0.35">
      <c r="A24" s="57">
        <f>'JKR PATA 3A'!$A25</f>
        <v>15</v>
      </c>
      <c r="B24" s="45">
        <f>'JKR PATA 3A'!$B25</f>
        <v>0</v>
      </c>
      <c r="C24" s="178"/>
      <c r="D24" s="55" t="str">
        <f>'JKR PATA 3A'!$D25</f>
        <v>M</v>
      </c>
      <c r="E24" s="19">
        <f>KJA_3CMILIKAN[[#This Row],[Bangunan (Bil.)
(a) M10.]]+KJA_3CMILIKAN[[#This Row],[Jalan (Bil.)
(b) M10.]]+KJA_3CMILIKAN[[#This Row],[Pembetungan (Bil.)
( c ) M10.]]+KJA_3CMILIKAN[[#This Row],[Air (Bil.)
(d) M10.]]+KJA_3CMILIKAN[[#This Row],[Lain-lain : …….... (nyatakan.)
(e )
M10.]]</f>
        <v>0</v>
      </c>
      <c r="F24" s="19">
        <f>'JKR PATA 3A'!$E25</f>
        <v>0</v>
      </c>
      <c r="G24" s="172">
        <v>0</v>
      </c>
      <c r="H24" s="172">
        <v>0</v>
      </c>
      <c r="I24" s="172">
        <v>0</v>
      </c>
      <c r="J24" s="172">
        <v>0</v>
      </c>
      <c r="K24" s="176">
        <v>0</v>
      </c>
      <c r="L24" s="176">
        <v>0</v>
      </c>
      <c r="M24" s="176">
        <v>0</v>
      </c>
      <c r="N24" s="170">
        <f>KJA_3CMILIKAN[[#This Row],[Kos Tambahan '[PPUN'] (RM)
(b) M11.]]+KJA_3CMILIKAN[[#This Row],[Kos Siap Bina Asal  (RM)
(a) M11.]]</f>
        <v>0</v>
      </c>
      <c r="O24" s="176">
        <v>0</v>
      </c>
      <c r="P24" s="192">
        <f>'JKR PATA 3B'!$M25+'JKR PATA 3B'!$T25+'JKR PATA 3B'!$AA25+'JKR PATA 3B'!$AH25+'JKR PATA 3B'!$AO25</f>
        <v>0</v>
      </c>
      <c r="Q24" s="176">
        <v>0</v>
      </c>
      <c r="R24" s="176">
        <v>0</v>
      </c>
      <c r="S24" s="170">
        <f>KJA_3CMILIKAN[[#This Row],[Nilaian Semasa Binaan (RM) (b) 
M13.]]+KJA_3CMILIKAN[[#This Row],[Nilaian Semasa Tanah (RM) (a) 
M13.]]</f>
        <v>0</v>
      </c>
      <c r="T24" s="180">
        <v>0</v>
      </c>
      <c r="U24" s="176">
        <v>0</v>
      </c>
      <c r="V24" s="176">
        <v>0</v>
      </c>
      <c r="W24" s="180">
        <v>0</v>
      </c>
      <c r="X24" s="176">
        <v>0</v>
      </c>
    </row>
    <row r="25" spans="1:24" s="47" customFormat="1" ht="15" customHeight="1" x14ac:dyDescent="0.35">
      <c r="A25" s="57">
        <f>'JKR PATA 3A'!$A26</f>
        <v>16</v>
      </c>
      <c r="B25" s="45">
        <f>'JKR PATA 3A'!$B26</f>
        <v>0</v>
      </c>
      <c r="C25" s="178"/>
      <c r="D25" s="55" t="str">
        <f>'JKR PATA 3A'!$D26</f>
        <v>M</v>
      </c>
      <c r="E25" s="19">
        <f>KJA_3CMILIKAN[[#This Row],[Bangunan (Bil.)
(a) M10.]]+KJA_3CMILIKAN[[#This Row],[Jalan (Bil.)
(b) M10.]]+KJA_3CMILIKAN[[#This Row],[Pembetungan (Bil.)
( c ) M10.]]+KJA_3CMILIKAN[[#This Row],[Air (Bil.)
(d) M10.]]+KJA_3CMILIKAN[[#This Row],[Lain-lain : …….... (nyatakan.)
(e )
M10.]]</f>
        <v>0</v>
      </c>
      <c r="F25" s="19">
        <f>'JKR PATA 3A'!$E26</f>
        <v>0</v>
      </c>
      <c r="G25" s="172">
        <v>0</v>
      </c>
      <c r="H25" s="172">
        <v>0</v>
      </c>
      <c r="I25" s="172">
        <v>0</v>
      </c>
      <c r="J25" s="172">
        <v>0</v>
      </c>
      <c r="K25" s="176">
        <v>0</v>
      </c>
      <c r="L25" s="176">
        <v>0</v>
      </c>
      <c r="M25" s="176">
        <v>0</v>
      </c>
      <c r="N25" s="170">
        <f>KJA_3CMILIKAN[[#This Row],[Kos Tambahan '[PPUN'] (RM)
(b) M11.]]+KJA_3CMILIKAN[[#This Row],[Kos Siap Bina Asal  (RM)
(a) M11.]]</f>
        <v>0</v>
      </c>
      <c r="O25" s="176">
        <v>0</v>
      </c>
      <c r="P25" s="192">
        <f>'JKR PATA 3B'!$M26+'JKR PATA 3B'!$T26+'JKR PATA 3B'!$AA26+'JKR PATA 3B'!$AH26+'JKR PATA 3B'!$AO26</f>
        <v>0</v>
      </c>
      <c r="Q25" s="176">
        <v>0</v>
      </c>
      <c r="R25" s="176">
        <v>0</v>
      </c>
      <c r="S25" s="170">
        <f>KJA_3CMILIKAN[[#This Row],[Nilaian Semasa Binaan (RM) (b) 
M13.]]+KJA_3CMILIKAN[[#This Row],[Nilaian Semasa Tanah (RM) (a) 
M13.]]</f>
        <v>0</v>
      </c>
      <c r="T25" s="180">
        <v>0</v>
      </c>
      <c r="U25" s="176">
        <v>0</v>
      </c>
      <c r="V25" s="176">
        <v>0</v>
      </c>
      <c r="W25" s="180">
        <v>0</v>
      </c>
      <c r="X25" s="176">
        <v>0</v>
      </c>
    </row>
    <row r="26" spans="1:24" s="47" customFormat="1" ht="15" customHeight="1" x14ac:dyDescent="0.35">
      <c r="A26" s="57">
        <f>'JKR PATA 3A'!$A27</f>
        <v>17</v>
      </c>
      <c r="B26" s="45">
        <f>'JKR PATA 3A'!$B27</f>
        <v>0</v>
      </c>
      <c r="C26" s="178"/>
      <c r="D26" s="55" t="str">
        <f>'JKR PATA 3A'!$D27</f>
        <v>M</v>
      </c>
      <c r="E26" s="19">
        <f>KJA_3CMILIKAN[[#This Row],[Bangunan (Bil.)
(a) M10.]]+KJA_3CMILIKAN[[#This Row],[Jalan (Bil.)
(b) M10.]]+KJA_3CMILIKAN[[#This Row],[Pembetungan (Bil.)
( c ) M10.]]+KJA_3CMILIKAN[[#This Row],[Air (Bil.)
(d) M10.]]+KJA_3CMILIKAN[[#This Row],[Lain-lain : …….... (nyatakan.)
(e )
M10.]]</f>
        <v>0</v>
      </c>
      <c r="F26" s="19">
        <f>'JKR PATA 3A'!$E27</f>
        <v>0</v>
      </c>
      <c r="G26" s="172">
        <v>0</v>
      </c>
      <c r="H26" s="172">
        <v>0</v>
      </c>
      <c r="I26" s="172">
        <v>0</v>
      </c>
      <c r="J26" s="172">
        <v>0</v>
      </c>
      <c r="K26" s="176">
        <v>0</v>
      </c>
      <c r="L26" s="176">
        <v>0</v>
      </c>
      <c r="M26" s="176">
        <v>0</v>
      </c>
      <c r="N26" s="170">
        <f>KJA_3CMILIKAN[[#This Row],[Kos Tambahan '[PPUN'] (RM)
(b) M11.]]+KJA_3CMILIKAN[[#This Row],[Kos Siap Bina Asal  (RM)
(a) M11.]]</f>
        <v>0</v>
      </c>
      <c r="O26" s="176">
        <v>0</v>
      </c>
      <c r="P26" s="192">
        <f>'JKR PATA 3B'!$M27+'JKR PATA 3B'!$T27+'JKR PATA 3B'!$AA27+'JKR PATA 3B'!$AH27+'JKR PATA 3B'!$AO27</f>
        <v>0</v>
      </c>
      <c r="Q26" s="176">
        <v>0</v>
      </c>
      <c r="R26" s="176">
        <v>0</v>
      </c>
      <c r="S26" s="170">
        <f>KJA_3CMILIKAN[[#This Row],[Nilaian Semasa Binaan (RM) (b) 
M13.]]+KJA_3CMILIKAN[[#This Row],[Nilaian Semasa Tanah (RM) (a) 
M13.]]</f>
        <v>0</v>
      </c>
      <c r="T26" s="180">
        <v>0</v>
      </c>
      <c r="U26" s="176">
        <v>0</v>
      </c>
      <c r="V26" s="176">
        <v>0</v>
      </c>
      <c r="W26" s="180">
        <v>0</v>
      </c>
      <c r="X26" s="176">
        <v>0</v>
      </c>
    </row>
    <row r="27" spans="1:24" s="47" customFormat="1" ht="15" customHeight="1" x14ac:dyDescent="0.35">
      <c r="A27" s="57">
        <f>'JKR PATA 3A'!$A28</f>
        <v>18</v>
      </c>
      <c r="B27" s="45">
        <f>'JKR PATA 3A'!$B28</f>
        <v>0</v>
      </c>
      <c r="C27" s="178"/>
      <c r="D27" s="55" t="str">
        <f>'JKR PATA 3A'!$D28</f>
        <v>M</v>
      </c>
      <c r="E27" s="19">
        <f>KJA_3CMILIKAN[[#This Row],[Bangunan (Bil.)
(a) M10.]]+KJA_3CMILIKAN[[#This Row],[Jalan (Bil.)
(b) M10.]]+KJA_3CMILIKAN[[#This Row],[Pembetungan (Bil.)
( c ) M10.]]+KJA_3CMILIKAN[[#This Row],[Air (Bil.)
(d) M10.]]+KJA_3CMILIKAN[[#This Row],[Lain-lain : …….... (nyatakan.)
(e )
M10.]]</f>
        <v>0</v>
      </c>
      <c r="F27" s="19">
        <f>'JKR PATA 3A'!$E28</f>
        <v>0</v>
      </c>
      <c r="G27" s="172">
        <v>0</v>
      </c>
      <c r="H27" s="172">
        <v>0</v>
      </c>
      <c r="I27" s="172">
        <v>0</v>
      </c>
      <c r="J27" s="172">
        <v>0</v>
      </c>
      <c r="K27" s="176">
        <v>0</v>
      </c>
      <c r="L27" s="176">
        <v>0</v>
      </c>
      <c r="M27" s="176">
        <v>0</v>
      </c>
      <c r="N27" s="170">
        <f>KJA_3CMILIKAN[[#This Row],[Kos Tambahan '[PPUN'] (RM)
(b) M11.]]+KJA_3CMILIKAN[[#This Row],[Kos Siap Bina Asal  (RM)
(a) M11.]]</f>
        <v>0</v>
      </c>
      <c r="O27" s="176">
        <v>0</v>
      </c>
      <c r="P27" s="192">
        <f>'JKR PATA 3B'!$M28+'JKR PATA 3B'!$T28+'JKR PATA 3B'!$AA28+'JKR PATA 3B'!$AH28+'JKR PATA 3B'!$AO28</f>
        <v>0</v>
      </c>
      <c r="Q27" s="176">
        <v>0</v>
      </c>
      <c r="R27" s="176">
        <v>0</v>
      </c>
      <c r="S27" s="170">
        <f>KJA_3CMILIKAN[[#This Row],[Nilaian Semasa Binaan (RM) (b) 
M13.]]+KJA_3CMILIKAN[[#This Row],[Nilaian Semasa Tanah (RM) (a) 
M13.]]</f>
        <v>0</v>
      </c>
      <c r="T27" s="180">
        <v>0</v>
      </c>
      <c r="U27" s="176">
        <v>0</v>
      </c>
      <c r="V27" s="176">
        <v>0</v>
      </c>
      <c r="W27" s="180">
        <v>0</v>
      </c>
      <c r="X27" s="176">
        <v>0</v>
      </c>
    </row>
    <row r="28" spans="1:24" s="47" customFormat="1" ht="15" customHeight="1" x14ac:dyDescent="0.35">
      <c r="A28" s="57">
        <f>'JKR PATA 3A'!$A29</f>
        <v>19</v>
      </c>
      <c r="B28" s="45">
        <f>'JKR PATA 3A'!$B29</f>
        <v>0</v>
      </c>
      <c r="C28" s="178"/>
      <c r="D28" s="55" t="str">
        <f>'JKR PATA 3A'!$D29</f>
        <v>M</v>
      </c>
      <c r="E28" s="19">
        <f>KJA_3CMILIKAN[[#This Row],[Bangunan (Bil.)
(a) M10.]]+KJA_3CMILIKAN[[#This Row],[Jalan (Bil.)
(b) M10.]]+KJA_3CMILIKAN[[#This Row],[Pembetungan (Bil.)
( c ) M10.]]+KJA_3CMILIKAN[[#This Row],[Air (Bil.)
(d) M10.]]+KJA_3CMILIKAN[[#This Row],[Lain-lain : …….... (nyatakan.)
(e )
M10.]]</f>
        <v>0</v>
      </c>
      <c r="F28" s="19">
        <f>'JKR PATA 3A'!$E29</f>
        <v>0</v>
      </c>
      <c r="G28" s="172">
        <v>0</v>
      </c>
      <c r="H28" s="172">
        <v>0</v>
      </c>
      <c r="I28" s="172">
        <v>0</v>
      </c>
      <c r="J28" s="172">
        <v>0</v>
      </c>
      <c r="K28" s="176">
        <v>0</v>
      </c>
      <c r="L28" s="176">
        <v>0</v>
      </c>
      <c r="M28" s="176">
        <v>0</v>
      </c>
      <c r="N28" s="170">
        <f>KJA_3CMILIKAN[[#This Row],[Kos Tambahan '[PPUN'] (RM)
(b) M11.]]+KJA_3CMILIKAN[[#This Row],[Kos Siap Bina Asal  (RM)
(a) M11.]]</f>
        <v>0</v>
      </c>
      <c r="O28" s="176">
        <v>0</v>
      </c>
      <c r="P28" s="192">
        <f>'JKR PATA 3B'!$M29+'JKR PATA 3B'!$T29+'JKR PATA 3B'!$AA29+'JKR PATA 3B'!$AH29+'JKR PATA 3B'!$AO29</f>
        <v>0</v>
      </c>
      <c r="Q28" s="176">
        <v>0</v>
      </c>
      <c r="R28" s="176">
        <v>0</v>
      </c>
      <c r="S28" s="170">
        <f>KJA_3CMILIKAN[[#This Row],[Nilaian Semasa Binaan (RM) (b) 
M13.]]+KJA_3CMILIKAN[[#This Row],[Nilaian Semasa Tanah (RM) (a) 
M13.]]</f>
        <v>0</v>
      </c>
      <c r="T28" s="180">
        <v>0</v>
      </c>
      <c r="U28" s="176">
        <v>0</v>
      </c>
      <c r="V28" s="176">
        <v>0</v>
      </c>
      <c r="W28" s="180">
        <v>0</v>
      </c>
      <c r="X28" s="176">
        <v>0</v>
      </c>
    </row>
    <row r="29" spans="1:24" s="47" customFormat="1" ht="15" customHeight="1" x14ac:dyDescent="0.35">
      <c r="A29" s="57">
        <f>'JKR PATA 3A'!$A30</f>
        <v>20</v>
      </c>
      <c r="B29" s="45">
        <f>'JKR PATA 3A'!$B30</f>
        <v>0</v>
      </c>
      <c r="C29" s="178"/>
      <c r="D29" s="55" t="str">
        <f>'JKR PATA 3A'!$D30</f>
        <v>M</v>
      </c>
      <c r="E29" s="19">
        <f>KJA_3CMILIKAN[[#This Row],[Bangunan (Bil.)
(a) M10.]]+KJA_3CMILIKAN[[#This Row],[Jalan (Bil.)
(b) M10.]]+KJA_3CMILIKAN[[#This Row],[Pembetungan (Bil.)
( c ) M10.]]+KJA_3CMILIKAN[[#This Row],[Air (Bil.)
(d) M10.]]+KJA_3CMILIKAN[[#This Row],[Lain-lain : …….... (nyatakan.)
(e )
M10.]]</f>
        <v>0</v>
      </c>
      <c r="F29" s="19">
        <f>'JKR PATA 3A'!$E30</f>
        <v>0</v>
      </c>
      <c r="G29" s="172">
        <v>0</v>
      </c>
      <c r="H29" s="172">
        <v>0</v>
      </c>
      <c r="I29" s="172">
        <v>0</v>
      </c>
      <c r="J29" s="172">
        <v>0</v>
      </c>
      <c r="K29" s="176">
        <v>0</v>
      </c>
      <c r="L29" s="176">
        <v>0</v>
      </c>
      <c r="M29" s="176">
        <v>0</v>
      </c>
      <c r="N29" s="170">
        <f>KJA_3CMILIKAN[[#This Row],[Kos Tambahan '[PPUN'] (RM)
(b) M11.]]+KJA_3CMILIKAN[[#This Row],[Kos Siap Bina Asal  (RM)
(a) M11.]]</f>
        <v>0</v>
      </c>
      <c r="O29" s="176">
        <v>0</v>
      </c>
      <c r="P29" s="192">
        <f>'JKR PATA 3B'!$M30+'JKR PATA 3B'!$T30+'JKR PATA 3B'!$AA30+'JKR PATA 3B'!$AH30+'JKR PATA 3B'!$AO30</f>
        <v>0</v>
      </c>
      <c r="Q29" s="176">
        <v>0</v>
      </c>
      <c r="R29" s="176">
        <v>0</v>
      </c>
      <c r="S29" s="170">
        <f>KJA_3CMILIKAN[[#This Row],[Nilaian Semasa Binaan (RM) (b) 
M13.]]+KJA_3CMILIKAN[[#This Row],[Nilaian Semasa Tanah (RM) (a) 
M13.]]</f>
        <v>0</v>
      </c>
      <c r="T29" s="180">
        <v>0</v>
      </c>
      <c r="U29" s="176">
        <v>0</v>
      </c>
      <c r="V29" s="176">
        <v>0</v>
      </c>
      <c r="W29" s="180">
        <v>0</v>
      </c>
      <c r="X29" s="176">
        <v>0</v>
      </c>
    </row>
    <row r="30" spans="1:24" s="47" customFormat="1" ht="15" customHeight="1" x14ac:dyDescent="0.35">
      <c r="A30" s="57">
        <f>'JKR PATA 3A'!$A31</f>
        <v>21</v>
      </c>
      <c r="B30" s="45">
        <f>'JKR PATA 3A'!$B31</f>
        <v>0</v>
      </c>
      <c r="C30" s="178"/>
      <c r="D30" s="55" t="str">
        <f>'JKR PATA 3A'!$D31</f>
        <v>M</v>
      </c>
      <c r="E30" s="19">
        <f>KJA_3CMILIKAN[[#This Row],[Bangunan (Bil.)
(a) M10.]]+KJA_3CMILIKAN[[#This Row],[Jalan (Bil.)
(b) M10.]]+KJA_3CMILIKAN[[#This Row],[Pembetungan (Bil.)
( c ) M10.]]+KJA_3CMILIKAN[[#This Row],[Air (Bil.)
(d) M10.]]+KJA_3CMILIKAN[[#This Row],[Lain-lain : …….... (nyatakan.)
(e )
M10.]]</f>
        <v>0</v>
      </c>
      <c r="F30" s="19">
        <f>'JKR PATA 3A'!$E31</f>
        <v>0</v>
      </c>
      <c r="G30" s="172">
        <v>0</v>
      </c>
      <c r="H30" s="172">
        <v>0</v>
      </c>
      <c r="I30" s="172">
        <v>0</v>
      </c>
      <c r="J30" s="172">
        <v>0</v>
      </c>
      <c r="K30" s="176">
        <v>0</v>
      </c>
      <c r="L30" s="176">
        <v>0</v>
      </c>
      <c r="M30" s="176">
        <v>0</v>
      </c>
      <c r="N30" s="170">
        <f>KJA_3CMILIKAN[[#This Row],[Kos Tambahan '[PPUN'] (RM)
(b) M11.]]+KJA_3CMILIKAN[[#This Row],[Kos Siap Bina Asal  (RM)
(a) M11.]]</f>
        <v>0</v>
      </c>
      <c r="O30" s="176">
        <v>0</v>
      </c>
      <c r="P30" s="192">
        <f>'JKR PATA 3B'!$M31+'JKR PATA 3B'!$T31+'JKR PATA 3B'!$AA31+'JKR PATA 3B'!$AH31+'JKR PATA 3B'!$AO31</f>
        <v>0</v>
      </c>
      <c r="Q30" s="176">
        <v>0</v>
      </c>
      <c r="R30" s="176">
        <v>0</v>
      </c>
      <c r="S30" s="170">
        <f>KJA_3CMILIKAN[[#This Row],[Nilaian Semasa Binaan (RM) (b) 
M13.]]+KJA_3CMILIKAN[[#This Row],[Nilaian Semasa Tanah (RM) (a) 
M13.]]</f>
        <v>0</v>
      </c>
      <c r="T30" s="180">
        <v>0</v>
      </c>
      <c r="U30" s="176">
        <v>0</v>
      </c>
      <c r="V30" s="176">
        <v>0</v>
      </c>
      <c r="W30" s="180">
        <v>0</v>
      </c>
      <c r="X30" s="176">
        <v>0</v>
      </c>
    </row>
    <row r="31" spans="1:24" s="47" customFormat="1" ht="15" customHeight="1" x14ac:dyDescent="0.35">
      <c r="A31" s="57">
        <f>'JKR PATA 3A'!$A32</f>
        <v>22</v>
      </c>
      <c r="B31" s="45">
        <f>'JKR PATA 3A'!$B32</f>
        <v>0</v>
      </c>
      <c r="C31" s="178"/>
      <c r="D31" s="55" t="str">
        <f>'JKR PATA 3A'!$D32</f>
        <v>M</v>
      </c>
      <c r="E31" s="19">
        <f>KJA_3CMILIKAN[[#This Row],[Bangunan (Bil.)
(a) M10.]]+KJA_3CMILIKAN[[#This Row],[Jalan (Bil.)
(b) M10.]]+KJA_3CMILIKAN[[#This Row],[Pembetungan (Bil.)
( c ) M10.]]+KJA_3CMILIKAN[[#This Row],[Air (Bil.)
(d) M10.]]+KJA_3CMILIKAN[[#This Row],[Lain-lain : …….... (nyatakan.)
(e )
M10.]]</f>
        <v>0</v>
      </c>
      <c r="F31" s="19">
        <f>'JKR PATA 3A'!$E32</f>
        <v>0</v>
      </c>
      <c r="G31" s="172">
        <v>0</v>
      </c>
      <c r="H31" s="172">
        <v>0</v>
      </c>
      <c r="I31" s="172">
        <v>0</v>
      </c>
      <c r="J31" s="172">
        <v>0</v>
      </c>
      <c r="K31" s="176">
        <v>0</v>
      </c>
      <c r="L31" s="176">
        <v>0</v>
      </c>
      <c r="M31" s="176">
        <v>0</v>
      </c>
      <c r="N31" s="170">
        <f>KJA_3CMILIKAN[[#This Row],[Kos Tambahan '[PPUN'] (RM)
(b) M11.]]+KJA_3CMILIKAN[[#This Row],[Kos Siap Bina Asal  (RM)
(a) M11.]]</f>
        <v>0</v>
      </c>
      <c r="O31" s="176">
        <v>0</v>
      </c>
      <c r="P31" s="192">
        <f>'JKR PATA 3B'!$M32+'JKR PATA 3B'!$T32+'JKR PATA 3B'!$AA32+'JKR PATA 3B'!$AH32+'JKR PATA 3B'!$AO32</f>
        <v>0</v>
      </c>
      <c r="Q31" s="176">
        <v>0</v>
      </c>
      <c r="R31" s="176">
        <v>0</v>
      </c>
      <c r="S31" s="170">
        <f>KJA_3CMILIKAN[[#This Row],[Nilaian Semasa Binaan (RM) (b) 
M13.]]+KJA_3CMILIKAN[[#This Row],[Nilaian Semasa Tanah (RM) (a) 
M13.]]</f>
        <v>0</v>
      </c>
      <c r="T31" s="180">
        <v>0</v>
      </c>
      <c r="U31" s="176">
        <v>0</v>
      </c>
      <c r="V31" s="176">
        <v>0</v>
      </c>
      <c r="W31" s="180">
        <v>0</v>
      </c>
      <c r="X31" s="176">
        <v>0</v>
      </c>
    </row>
    <row r="32" spans="1:24" s="47" customFormat="1" ht="15" customHeight="1" x14ac:dyDescent="0.35">
      <c r="A32" s="57">
        <f>'JKR PATA 3A'!$A33</f>
        <v>23</v>
      </c>
      <c r="B32" s="45">
        <f>'JKR PATA 3A'!$B33</f>
        <v>0</v>
      </c>
      <c r="C32" s="178"/>
      <c r="D32" s="55" t="str">
        <f>'JKR PATA 3A'!$D33</f>
        <v>M</v>
      </c>
      <c r="E32" s="19">
        <f>KJA_3CMILIKAN[[#This Row],[Bangunan (Bil.)
(a) M10.]]+KJA_3CMILIKAN[[#This Row],[Jalan (Bil.)
(b) M10.]]+KJA_3CMILIKAN[[#This Row],[Pembetungan (Bil.)
( c ) M10.]]+KJA_3CMILIKAN[[#This Row],[Air (Bil.)
(d) M10.]]+KJA_3CMILIKAN[[#This Row],[Lain-lain : …….... (nyatakan.)
(e )
M10.]]</f>
        <v>0</v>
      </c>
      <c r="F32" s="19">
        <f>'JKR PATA 3A'!$E33</f>
        <v>0</v>
      </c>
      <c r="G32" s="172">
        <v>0</v>
      </c>
      <c r="H32" s="172">
        <v>0</v>
      </c>
      <c r="I32" s="172">
        <v>0</v>
      </c>
      <c r="J32" s="172">
        <v>0</v>
      </c>
      <c r="K32" s="176">
        <v>0</v>
      </c>
      <c r="L32" s="176">
        <v>0</v>
      </c>
      <c r="M32" s="176">
        <v>0</v>
      </c>
      <c r="N32" s="170">
        <f>KJA_3CMILIKAN[[#This Row],[Kos Tambahan '[PPUN'] (RM)
(b) M11.]]+KJA_3CMILIKAN[[#This Row],[Kos Siap Bina Asal  (RM)
(a) M11.]]</f>
        <v>0</v>
      </c>
      <c r="O32" s="176">
        <v>0</v>
      </c>
      <c r="P32" s="192">
        <f>'JKR PATA 3B'!$M33+'JKR PATA 3B'!$T33+'JKR PATA 3B'!$AA33+'JKR PATA 3B'!$AH33+'JKR PATA 3B'!$AO33</f>
        <v>0</v>
      </c>
      <c r="Q32" s="176">
        <v>0</v>
      </c>
      <c r="R32" s="176">
        <v>0</v>
      </c>
      <c r="S32" s="170">
        <f>KJA_3CMILIKAN[[#This Row],[Nilaian Semasa Binaan (RM) (b) 
M13.]]+KJA_3CMILIKAN[[#This Row],[Nilaian Semasa Tanah (RM) (a) 
M13.]]</f>
        <v>0</v>
      </c>
      <c r="T32" s="180">
        <v>0</v>
      </c>
      <c r="U32" s="176">
        <v>0</v>
      </c>
      <c r="V32" s="176">
        <v>0</v>
      </c>
      <c r="W32" s="180">
        <v>0</v>
      </c>
      <c r="X32" s="176">
        <v>0</v>
      </c>
    </row>
    <row r="33" spans="1:24" s="47" customFormat="1" ht="15" customHeight="1" x14ac:dyDescent="0.35">
      <c r="A33" s="57">
        <f>'JKR PATA 3A'!$A34</f>
        <v>24</v>
      </c>
      <c r="B33" s="45">
        <f>'JKR PATA 3A'!$B34</f>
        <v>0</v>
      </c>
      <c r="C33" s="178"/>
      <c r="D33" s="55" t="str">
        <f>'JKR PATA 3A'!$D34</f>
        <v>M</v>
      </c>
      <c r="E33" s="19">
        <f>KJA_3CMILIKAN[[#This Row],[Bangunan (Bil.)
(a) M10.]]+KJA_3CMILIKAN[[#This Row],[Jalan (Bil.)
(b) M10.]]+KJA_3CMILIKAN[[#This Row],[Pembetungan (Bil.)
( c ) M10.]]+KJA_3CMILIKAN[[#This Row],[Air (Bil.)
(d) M10.]]+KJA_3CMILIKAN[[#This Row],[Lain-lain : …….... (nyatakan.)
(e )
M10.]]</f>
        <v>0</v>
      </c>
      <c r="F33" s="19">
        <f>'JKR PATA 3A'!$E34</f>
        <v>0</v>
      </c>
      <c r="G33" s="172">
        <v>0</v>
      </c>
      <c r="H33" s="172">
        <v>0</v>
      </c>
      <c r="I33" s="172">
        <v>0</v>
      </c>
      <c r="J33" s="172">
        <v>0</v>
      </c>
      <c r="K33" s="176">
        <v>0</v>
      </c>
      <c r="L33" s="176">
        <v>0</v>
      </c>
      <c r="M33" s="176">
        <v>0</v>
      </c>
      <c r="N33" s="170">
        <f>KJA_3CMILIKAN[[#This Row],[Kos Tambahan '[PPUN'] (RM)
(b) M11.]]+KJA_3CMILIKAN[[#This Row],[Kos Siap Bina Asal  (RM)
(a) M11.]]</f>
        <v>0</v>
      </c>
      <c r="O33" s="176">
        <v>0</v>
      </c>
      <c r="P33" s="192">
        <f>'JKR PATA 3B'!$M34+'JKR PATA 3B'!$T34+'JKR PATA 3B'!$AA34+'JKR PATA 3B'!$AH34+'JKR PATA 3B'!$AO34</f>
        <v>0</v>
      </c>
      <c r="Q33" s="176">
        <v>0</v>
      </c>
      <c r="R33" s="176">
        <v>0</v>
      </c>
      <c r="S33" s="170">
        <f>KJA_3CMILIKAN[[#This Row],[Nilaian Semasa Binaan (RM) (b) 
M13.]]+KJA_3CMILIKAN[[#This Row],[Nilaian Semasa Tanah (RM) (a) 
M13.]]</f>
        <v>0</v>
      </c>
      <c r="T33" s="180">
        <v>0</v>
      </c>
      <c r="U33" s="176">
        <v>0</v>
      </c>
      <c r="V33" s="176">
        <v>0</v>
      </c>
      <c r="W33" s="180">
        <v>0</v>
      </c>
      <c r="X33" s="176">
        <v>0</v>
      </c>
    </row>
    <row r="34" spans="1:24" s="47" customFormat="1" ht="15" customHeight="1" x14ac:dyDescent="0.35">
      <c r="A34" s="58">
        <f>'JKR PATA 3A'!$A35</f>
        <v>25</v>
      </c>
      <c r="B34" s="45">
        <f>'JKR PATA 3A'!$B35</f>
        <v>0</v>
      </c>
      <c r="C34" s="178"/>
      <c r="D34" s="55" t="str">
        <f>'JKR PATA 3A'!$D35</f>
        <v>M</v>
      </c>
      <c r="E34" s="19">
        <f>KJA_3CMILIKAN[[#This Row],[Bangunan (Bil.)
(a) M10.]]+KJA_3CMILIKAN[[#This Row],[Jalan (Bil.)
(b) M10.]]+KJA_3CMILIKAN[[#This Row],[Pembetungan (Bil.)
( c ) M10.]]+KJA_3CMILIKAN[[#This Row],[Air (Bil.)
(d) M10.]]+KJA_3CMILIKAN[[#This Row],[Lain-lain : …….... (nyatakan.)
(e )
M10.]]</f>
        <v>0</v>
      </c>
      <c r="F34" s="19">
        <f>'JKR PATA 3A'!$E35</f>
        <v>0</v>
      </c>
      <c r="G34" s="172">
        <v>0</v>
      </c>
      <c r="H34" s="172">
        <v>0</v>
      </c>
      <c r="I34" s="172">
        <v>0</v>
      </c>
      <c r="J34" s="172">
        <v>0</v>
      </c>
      <c r="K34" s="176">
        <v>0</v>
      </c>
      <c r="L34" s="176">
        <v>0</v>
      </c>
      <c r="M34" s="176">
        <v>0</v>
      </c>
      <c r="N34" s="170">
        <f>KJA_3CMILIKAN[[#This Row],[Kos Tambahan '[PPUN'] (RM)
(b) M11.]]+KJA_3CMILIKAN[[#This Row],[Kos Siap Bina Asal  (RM)
(a) M11.]]</f>
        <v>0</v>
      </c>
      <c r="O34" s="176">
        <v>0</v>
      </c>
      <c r="P34" s="192">
        <f>'JKR PATA 3B'!$M35+'JKR PATA 3B'!$T35+'JKR PATA 3B'!$AA35+'JKR PATA 3B'!$AH35+'JKR PATA 3B'!$AO35</f>
        <v>0</v>
      </c>
      <c r="Q34" s="176">
        <v>0</v>
      </c>
      <c r="R34" s="176">
        <v>0</v>
      </c>
      <c r="S34" s="170">
        <f>KJA_3CMILIKAN[[#This Row],[Nilaian Semasa Binaan (RM) (b) 
M13.]]+KJA_3CMILIKAN[[#This Row],[Nilaian Semasa Tanah (RM) (a) 
M13.]]</f>
        <v>0</v>
      </c>
      <c r="T34" s="180">
        <v>0</v>
      </c>
      <c r="U34" s="176">
        <v>0</v>
      </c>
      <c r="V34" s="176">
        <v>0</v>
      </c>
      <c r="W34" s="180">
        <v>0</v>
      </c>
      <c r="X34" s="176">
        <v>0</v>
      </c>
    </row>
    <row r="35" spans="1:24" s="95" customFormat="1" ht="21.5" customHeight="1" x14ac:dyDescent="0.35">
      <c r="A35" s="10"/>
      <c r="B35" s="37" t="s">
        <v>8</v>
      </c>
      <c r="C35" s="10"/>
      <c r="D35" s="93" t="str">
        <f>$D$10</f>
        <v>M</v>
      </c>
      <c r="E35" s="93">
        <f>SUBTOTAL(109,KJA_3CMILIKAN[Jumlah Premis Aset (Bil.)
=(a)+(b)+( c) +(d)+ ( e) M3C.])</f>
        <v>0</v>
      </c>
      <c r="F35" s="93">
        <f>SUBTOTAL(109,KJA_3CMILIKAN[Bangunan (Bil.)
(a) M10.])</f>
        <v>0</v>
      </c>
      <c r="G35" s="93">
        <f>SUBTOTAL(109,KJA_3CMILIKAN[Jalan (Bil.)
(b) M10.])</f>
        <v>0</v>
      </c>
      <c r="H35" s="93">
        <f>SUBTOTAL(109,KJA_3CMILIKAN[Pembetungan (Bil.)
( c ) M10.])</f>
        <v>0</v>
      </c>
      <c r="I35" s="93">
        <f>SUBTOTAL(109,KJA_3CMILIKAN[Air (Bil.)
(d) M10.])</f>
        <v>0</v>
      </c>
      <c r="J35" s="93">
        <f>SUBTOTAL(109,KJA_3CMILIKAN[Lain-lain : …….... (nyatakan.)
(e )
M10.])</f>
        <v>0</v>
      </c>
      <c r="K35" s="179">
        <f>SUBTOTAL(109,KJA_3CMILIKAN[Kos Perolehan Tanah 
(RM) M11.
])</f>
        <v>0</v>
      </c>
      <c r="L35" s="179">
        <f>SUBTOTAL(109,KJA_3CMILIKAN[Kos Siap Bina Asal  (RM)
(a) M11.])</f>
        <v>0</v>
      </c>
      <c r="M35" s="179">
        <f>SUBTOTAL(109,KJA_3CMILIKAN[Kos Tambahan '[PPUN'] (RM)
(b) M11.])</f>
        <v>0</v>
      </c>
      <c r="N35" s="179">
        <f>SUBTOTAL(109,KJA_3CMILIKAN[Kos Keseluruhan Aset (RM)
= (a) + (b) M11.])</f>
        <v>0</v>
      </c>
      <c r="O35" s="179">
        <f>SUBTOTAL(109,KJA_3CMILIKAN[Jumlah Kos Operasi Bagi Tahun Sebelum (RM) M12.])</f>
        <v>0</v>
      </c>
      <c r="P35" s="193">
        <f>SUBTOTAL(109,KJA_3CMILIKAN[Jumlah Kos Operasi Bagi Tahun Semasa (RM)
'[Jumlah Belanja, PATA 3B (i), (ii), (iii), (iv), (v)'] M12.])</f>
        <v>0</v>
      </c>
      <c r="Q35" s="179">
        <f>SUBTOTAL(109,KJA_3CMILIKAN[Nilaian Semasa Tanah (RM) (a) 
M13.])</f>
        <v>0</v>
      </c>
      <c r="R35" s="179">
        <f>SUBTOTAL(109,KJA_3CMILIKAN[Nilaian Semasa Binaan (RM) (b) 
M13.])</f>
        <v>0</v>
      </c>
      <c r="S35" s="179">
        <f>SUBTOTAL(109,KJA_3CMILIKAN[Jumlah Nilai Semasa (RM)
= (a) + (b) M13.])</f>
        <v>0</v>
      </c>
      <c r="T35" s="94">
        <f>SUBTOTAL(109,KJA_3CMILIKAN[Bilangan 
(Bil.) M14.])</f>
        <v>0</v>
      </c>
      <c r="U35" s="179">
        <f>SUBTOTAL(109,KJA_3CMILIKAN[Nilai Semasa Aset  
(RM) M14.])</f>
        <v>0</v>
      </c>
      <c r="V35" s="179">
        <f>SUBTOTAL(109,KJA_3CMILIKAN[Hasil Pelupusan 
(RM) M14.])</f>
        <v>0</v>
      </c>
      <c r="W35" s="47">
        <f>SUBTOTAL(109,KJA_3CMILIKAN[Bilangan 
(Bil.) M15.])</f>
        <v>0</v>
      </c>
      <c r="X35" s="179">
        <f>SUBTOTAL(109,KJA_3CMILIKAN[Nilai Semasa Aset 
(RM) M15.])</f>
        <v>0</v>
      </c>
    </row>
    <row r="36" spans="1:24" x14ac:dyDescent="0.35">
      <c r="A36" s="8"/>
    </row>
    <row r="37" spans="1:24" x14ac:dyDescent="0.35">
      <c r="A37" s="8"/>
    </row>
    <row r="38" spans="1:24" s="37" customFormat="1" ht="17.25" customHeight="1" x14ac:dyDescent="0.35">
      <c r="A38" s="260"/>
      <c r="B38" s="260" t="s">
        <v>44</v>
      </c>
      <c r="C38" s="295"/>
      <c r="D38" s="297"/>
      <c r="E38" s="297" t="s">
        <v>0</v>
      </c>
      <c r="F38" s="302" t="s">
        <v>46</v>
      </c>
      <c r="G38" s="303"/>
      <c r="H38" s="303"/>
      <c r="I38" s="303"/>
      <c r="J38" s="304"/>
      <c r="K38" s="311" t="s">
        <v>49</v>
      </c>
      <c r="L38" s="312"/>
      <c r="M38" s="312"/>
      <c r="N38" s="313"/>
      <c r="O38" s="317" t="s">
        <v>50</v>
      </c>
      <c r="P38" s="318"/>
      <c r="Q38" s="321" t="s">
        <v>51</v>
      </c>
      <c r="R38" s="321"/>
      <c r="S38" s="322"/>
      <c r="T38" s="325" t="s">
        <v>45</v>
      </c>
      <c r="U38" s="326"/>
      <c r="V38" s="327"/>
      <c r="W38" s="302" t="s">
        <v>53</v>
      </c>
      <c r="X38" s="304"/>
    </row>
    <row r="39" spans="1:24" s="37" customFormat="1" ht="27.75" customHeight="1" x14ac:dyDescent="0.35">
      <c r="A39" s="262"/>
      <c r="B39" s="262"/>
      <c r="C39" s="296"/>
      <c r="D39" s="298"/>
      <c r="E39" s="298"/>
      <c r="F39" s="305"/>
      <c r="G39" s="306"/>
      <c r="H39" s="306"/>
      <c r="I39" s="306"/>
      <c r="J39" s="307"/>
      <c r="K39" s="314"/>
      <c r="L39" s="315"/>
      <c r="M39" s="315"/>
      <c r="N39" s="316"/>
      <c r="O39" s="319"/>
      <c r="P39" s="320"/>
      <c r="Q39" s="323"/>
      <c r="R39" s="323"/>
      <c r="S39" s="324"/>
      <c r="T39" s="305" t="s">
        <v>35</v>
      </c>
      <c r="U39" s="306"/>
      <c r="V39" s="306"/>
      <c r="W39" s="305"/>
      <c r="X39" s="307"/>
    </row>
    <row r="40" spans="1:24" s="47" customFormat="1" ht="96" customHeight="1" x14ac:dyDescent="0.35">
      <c r="A40" s="140" t="s">
        <v>188</v>
      </c>
      <c r="B40" s="134" t="s">
        <v>189</v>
      </c>
      <c r="C40" s="48" t="s">
        <v>121</v>
      </c>
      <c r="D40" s="136" t="s">
        <v>182</v>
      </c>
      <c r="E40" s="137" t="s">
        <v>190</v>
      </c>
      <c r="F40" s="138" t="s">
        <v>184</v>
      </c>
      <c r="G40" s="49" t="s">
        <v>122</v>
      </c>
      <c r="H40" s="49" t="s">
        <v>123</v>
      </c>
      <c r="I40" s="49" t="s">
        <v>124</v>
      </c>
      <c r="J40" s="49" t="s">
        <v>52</v>
      </c>
      <c r="K40" s="49" t="s">
        <v>125</v>
      </c>
      <c r="L40" s="49" t="s">
        <v>126</v>
      </c>
      <c r="M40" s="49" t="s">
        <v>127</v>
      </c>
      <c r="N40" s="138" t="s">
        <v>185</v>
      </c>
      <c r="O40" s="49" t="s">
        <v>128</v>
      </c>
      <c r="P40" s="138" t="s">
        <v>186</v>
      </c>
      <c r="Q40" s="50" t="s">
        <v>129</v>
      </c>
      <c r="R40" s="49" t="s">
        <v>130</v>
      </c>
      <c r="S40" s="141" t="s">
        <v>191</v>
      </c>
      <c r="T40" s="51" t="s">
        <v>131</v>
      </c>
      <c r="U40" s="49" t="s">
        <v>132</v>
      </c>
      <c r="V40" s="51" t="s">
        <v>133</v>
      </c>
      <c r="W40" s="49" t="s">
        <v>134</v>
      </c>
      <c r="X40" s="51" t="s">
        <v>135</v>
      </c>
    </row>
    <row r="41" spans="1:24" s="47" customFormat="1" ht="15" customHeight="1" x14ac:dyDescent="0.35">
      <c r="A41" s="47">
        <f>'JKR PATA 3A'!$A45</f>
        <v>1</v>
      </c>
      <c r="B41" s="45">
        <f>'JKR PATA 3B'!$B43</f>
        <v>0</v>
      </c>
      <c r="C41" s="178"/>
      <c r="D41" s="55" t="str">
        <f>'JKR PATA 3A'!$D45</f>
        <v>S/T</v>
      </c>
      <c r="E41" s="19">
        <f>KJA_3CSEWATUMPANG[[#This Row],[Bangunan (Bil.)
(a) M10.]]+KJA_3CSEWATUMPANG[[#This Row],[Jalan (Bil.)
(b) M10.]]+KJA_3CSEWATUMPANG[[#This Row],[Pembetungan (Bil.)
( c ) M10.]]+KJA_3CSEWATUMPANG[[#This Row],[Air (Bil.)
(d) M10.]]+KJA_3CSEWATUMPANG[[#This Row],[Lain-lain : …….... (nyatakan.)
(e )
M10.]]</f>
        <v>0</v>
      </c>
      <c r="F41" s="19">
        <f>'JKR PATA 3A'!$E45</f>
        <v>0</v>
      </c>
      <c r="G41" s="172">
        <v>0</v>
      </c>
      <c r="H41" s="172">
        <v>0</v>
      </c>
      <c r="I41" s="172">
        <v>0</v>
      </c>
      <c r="J41" s="172">
        <v>0</v>
      </c>
      <c r="K41" s="97">
        <v>0</v>
      </c>
      <c r="L41" s="97">
        <v>0</v>
      </c>
      <c r="M41" s="176">
        <v>0</v>
      </c>
      <c r="N41" s="170">
        <f>KJA_3CSEWATUMPANG[[#This Row],[Kos Siap Bina Asal  (RM)
(a) M11.]]+KJA_3CSEWATUMPANG[[#This Row],[Kos Tambahan '[PPUN'] (RM)
(b) M11.]]</f>
        <v>0</v>
      </c>
      <c r="O41" s="176">
        <v>0</v>
      </c>
      <c r="P41" s="192">
        <f>'JKR PATA 3B'!$M43+'JKR PATA 3B'!$T43+'JKR PATA 3B'!$AA43+'JKR PATA 3B'!$AH43+'JKR PATA 3B'!$AO43</f>
        <v>0</v>
      </c>
      <c r="Q41" s="97">
        <v>0</v>
      </c>
      <c r="R41" s="97">
        <v>0</v>
      </c>
      <c r="S41" s="97">
        <f>KJA_3CSEWATUMPANG[[#This Row],[Nilaian Semasa Binaan (RM)
(b) M13.]]+KJA_3CSEWATUMPANG[[#This Row],[Nilaian Semasa Tanah (RM)
(a) M13.]]</f>
        <v>0</v>
      </c>
      <c r="T41" s="180">
        <v>0</v>
      </c>
      <c r="U41" s="176">
        <v>0</v>
      </c>
      <c r="V41" s="176">
        <v>0</v>
      </c>
      <c r="W41" s="180">
        <v>0</v>
      </c>
      <c r="X41" s="176">
        <v>0</v>
      </c>
    </row>
    <row r="42" spans="1:24" s="47" customFormat="1" ht="15" customHeight="1" x14ac:dyDescent="0.35">
      <c r="A42" s="57">
        <f>'JKR PATA 3A'!$A46</f>
        <v>2</v>
      </c>
      <c r="B42" s="45">
        <f>'JKR PATA 3B'!$B44</f>
        <v>0</v>
      </c>
      <c r="C42" s="178"/>
      <c r="D42" s="55" t="str">
        <f>'JKR PATA 3A'!$D46</f>
        <v>S/T</v>
      </c>
      <c r="E42" s="19">
        <f>KJA_3CSEWATUMPANG[[#This Row],[Bangunan (Bil.)
(a) M10.]]+KJA_3CSEWATUMPANG[[#This Row],[Jalan (Bil.)
(b) M10.]]+KJA_3CSEWATUMPANG[[#This Row],[Pembetungan (Bil.)
( c ) M10.]]+KJA_3CSEWATUMPANG[[#This Row],[Air (Bil.)
(d) M10.]]+KJA_3CSEWATUMPANG[[#This Row],[Lain-lain : …….... (nyatakan.)
(e )
M10.]]</f>
        <v>0</v>
      </c>
      <c r="F42" s="19">
        <f>'JKR PATA 3A'!$E46</f>
        <v>0</v>
      </c>
      <c r="G42" s="172">
        <v>0</v>
      </c>
      <c r="H42" s="172">
        <v>0</v>
      </c>
      <c r="I42" s="172">
        <v>0</v>
      </c>
      <c r="J42" s="172">
        <v>0</v>
      </c>
      <c r="K42" s="97">
        <v>0</v>
      </c>
      <c r="L42" s="97">
        <v>0</v>
      </c>
      <c r="M42" s="176">
        <v>0</v>
      </c>
      <c r="N42" s="170">
        <f>KJA_3CSEWATUMPANG[[#This Row],[Kos Siap Bina Asal  (RM)
(a) M11.]]+KJA_3CSEWATUMPANG[[#This Row],[Kos Tambahan '[PPUN'] (RM)
(b) M11.]]</f>
        <v>0</v>
      </c>
      <c r="O42" s="176">
        <v>0</v>
      </c>
      <c r="P42" s="192">
        <f>'JKR PATA 3B'!$M44+'JKR PATA 3B'!$T44+'JKR PATA 3B'!$AA44+'JKR PATA 3B'!$AH44+'JKR PATA 3B'!$AO44</f>
        <v>0</v>
      </c>
      <c r="Q42" s="97">
        <v>0</v>
      </c>
      <c r="R42" s="97">
        <v>0</v>
      </c>
      <c r="S42" s="97">
        <f>KJA_3CSEWATUMPANG[[#This Row],[Nilaian Semasa Binaan (RM)
(b) M13.]]+KJA_3CSEWATUMPANG[[#This Row],[Nilaian Semasa Tanah (RM)
(a) M13.]]</f>
        <v>0</v>
      </c>
      <c r="T42" s="180">
        <v>0</v>
      </c>
      <c r="U42" s="176">
        <v>0</v>
      </c>
      <c r="V42" s="176">
        <v>0</v>
      </c>
      <c r="W42" s="180">
        <v>0</v>
      </c>
      <c r="X42" s="176">
        <v>0</v>
      </c>
    </row>
    <row r="43" spans="1:24" s="47" customFormat="1" ht="15" customHeight="1" x14ac:dyDescent="0.35">
      <c r="A43" s="57">
        <f>'JKR PATA 3A'!$A47</f>
        <v>3</v>
      </c>
      <c r="B43" s="45">
        <f>'JKR PATA 3B'!$B45</f>
        <v>0</v>
      </c>
      <c r="C43" s="178"/>
      <c r="D43" s="55" t="str">
        <f>'JKR PATA 3A'!$D47</f>
        <v>S/T</v>
      </c>
      <c r="E43" s="19">
        <f>KJA_3CSEWATUMPANG[[#This Row],[Bangunan (Bil.)
(a) M10.]]+KJA_3CSEWATUMPANG[[#This Row],[Jalan (Bil.)
(b) M10.]]+KJA_3CSEWATUMPANG[[#This Row],[Pembetungan (Bil.)
( c ) M10.]]+KJA_3CSEWATUMPANG[[#This Row],[Air (Bil.)
(d) M10.]]+KJA_3CSEWATUMPANG[[#This Row],[Lain-lain : …….... (nyatakan.)
(e )
M10.]]</f>
        <v>0</v>
      </c>
      <c r="F43" s="19">
        <f>'JKR PATA 3A'!$E47</f>
        <v>0</v>
      </c>
      <c r="G43" s="172">
        <v>0</v>
      </c>
      <c r="H43" s="172">
        <v>0</v>
      </c>
      <c r="I43" s="172">
        <v>0</v>
      </c>
      <c r="J43" s="172">
        <v>0</v>
      </c>
      <c r="K43" s="97">
        <v>0</v>
      </c>
      <c r="L43" s="97">
        <v>0</v>
      </c>
      <c r="M43" s="176">
        <v>0</v>
      </c>
      <c r="N43" s="170">
        <f>KJA_3CSEWATUMPANG[[#This Row],[Kos Siap Bina Asal  (RM)
(a) M11.]]+KJA_3CSEWATUMPANG[[#This Row],[Kos Tambahan '[PPUN'] (RM)
(b) M11.]]</f>
        <v>0</v>
      </c>
      <c r="O43" s="176">
        <v>0</v>
      </c>
      <c r="P43" s="192">
        <f>'JKR PATA 3B'!$M45+'JKR PATA 3B'!$T45+'JKR PATA 3B'!$AA45+'JKR PATA 3B'!$AH45+'JKR PATA 3B'!$AO45</f>
        <v>0</v>
      </c>
      <c r="Q43" s="97">
        <v>0</v>
      </c>
      <c r="R43" s="97">
        <v>0</v>
      </c>
      <c r="S43" s="97">
        <f>KJA_3CSEWATUMPANG[[#This Row],[Nilaian Semasa Binaan (RM)
(b) M13.]]+KJA_3CSEWATUMPANG[[#This Row],[Nilaian Semasa Tanah (RM)
(a) M13.]]</f>
        <v>0</v>
      </c>
      <c r="T43" s="180">
        <v>0</v>
      </c>
      <c r="U43" s="176">
        <v>0</v>
      </c>
      <c r="V43" s="176">
        <v>0</v>
      </c>
      <c r="W43" s="180">
        <v>0</v>
      </c>
      <c r="X43" s="176">
        <v>0</v>
      </c>
    </row>
    <row r="44" spans="1:24" s="47" customFormat="1" ht="15" customHeight="1" x14ac:dyDescent="0.35">
      <c r="A44" s="57">
        <f>'JKR PATA 3A'!$A48</f>
        <v>4</v>
      </c>
      <c r="B44" s="45">
        <f>'JKR PATA 3B'!$B46</f>
        <v>0</v>
      </c>
      <c r="C44" s="178"/>
      <c r="D44" s="55" t="str">
        <f>'JKR PATA 3A'!$D48</f>
        <v>S/T</v>
      </c>
      <c r="E44" s="19">
        <f>KJA_3CSEWATUMPANG[[#This Row],[Bangunan (Bil.)
(a) M10.]]+KJA_3CSEWATUMPANG[[#This Row],[Jalan (Bil.)
(b) M10.]]+KJA_3CSEWATUMPANG[[#This Row],[Pembetungan (Bil.)
( c ) M10.]]+KJA_3CSEWATUMPANG[[#This Row],[Air (Bil.)
(d) M10.]]+KJA_3CSEWATUMPANG[[#This Row],[Lain-lain : …….... (nyatakan.)
(e )
M10.]]</f>
        <v>0</v>
      </c>
      <c r="F44" s="19">
        <f>'JKR PATA 3A'!$E48</f>
        <v>0</v>
      </c>
      <c r="G44" s="172">
        <v>0</v>
      </c>
      <c r="H44" s="172">
        <v>0</v>
      </c>
      <c r="I44" s="172">
        <v>0</v>
      </c>
      <c r="J44" s="172">
        <v>0</v>
      </c>
      <c r="K44" s="97">
        <v>0</v>
      </c>
      <c r="L44" s="97">
        <v>0</v>
      </c>
      <c r="M44" s="176">
        <v>0</v>
      </c>
      <c r="N44" s="170">
        <f>KJA_3CSEWATUMPANG[[#This Row],[Kos Siap Bina Asal  (RM)
(a) M11.]]+KJA_3CSEWATUMPANG[[#This Row],[Kos Tambahan '[PPUN'] (RM)
(b) M11.]]</f>
        <v>0</v>
      </c>
      <c r="O44" s="176">
        <v>0</v>
      </c>
      <c r="P44" s="192">
        <f>'JKR PATA 3B'!$M46+'JKR PATA 3B'!$T46+'JKR PATA 3B'!$AA46+'JKR PATA 3B'!$AH46+'JKR PATA 3B'!$AO46</f>
        <v>0</v>
      </c>
      <c r="Q44" s="97">
        <v>0</v>
      </c>
      <c r="R44" s="97">
        <v>0</v>
      </c>
      <c r="S44" s="97">
        <f>KJA_3CSEWATUMPANG[[#This Row],[Nilaian Semasa Binaan (RM)
(b) M13.]]+KJA_3CSEWATUMPANG[[#This Row],[Nilaian Semasa Tanah (RM)
(a) M13.]]</f>
        <v>0</v>
      </c>
      <c r="T44" s="180">
        <v>0</v>
      </c>
      <c r="U44" s="176">
        <v>0</v>
      </c>
      <c r="V44" s="176">
        <v>0</v>
      </c>
      <c r="W44" s="180">
        <v>0</v>
      </c>
      <c r="X44" s="176">
        <v>0</v>
      </c>
    </row>
    <row r="45" spans="1:24" s="47" customFormat="1" ht="15" customHeight="1" x14ac:dyDescent="0.35">
      <c r="A45" s="57">
        <f>'JKR PATA 3A'!$A49</f>
        <v>5</v>
      </c>
      <c r="B45" s="45">
        <f>'JKR PATA 3B'!$B47</f>
        <v>0</v>
      </c>
      <c r="C45" s="178"/>
      <c r="D45" s="55" t="str">
        <f>'JKR PATA 3A'!$D49</f>
        <v>S/T</v>
      </c>
      <c r="E45" s="19">
        <f>KJA_3CSEWATUMPANG[[#This Row],[Bangunan (Bil.)
(a) M10.]]+KJA_3CSEWATUMPANG[[#This Row],[Jalan (Bil.)
(b) M10.]]+KJA_3CSEWATUMPANG[[#This Row],[Pembetungan (Bil.)
( c ) M10.]]+KJA_3CSEWATUMPANG[[#This Row],[Air (Bil.)
(d) M10.]]+KJA_3CSEWATUMPANG[[#This Row],[Lain-lain : …….... (nyatakan.)
(e )
M10.]]</f>
        <v>0</v>
      </c>
      <c r="F45" s="19">
        <f>'JKR PATA 3A'!$E49</f>
        <v>0</v>
      </c>
      <c r="G45" s="172">
        <v>0</v>
      </c>
      <c r="H45" s="172">
        <v>0</v>
      </c>
      <c r="I45" s="172">
        <v>0</v>
      </c>
      <c r="J45" s="172">
        <v>0</v>
      </c>
      <c r="K45" s="97">
        <v>0</v>
      </c>
      <c r="L45" s="97">
        <v>0</v>
      </c>
      <c r="M45" s="176">
        <v>0</v>
      </c>
      <c r="N45" s="170">
        <f>KJA_3CSEWATUMPANG[[#This Row],[Kos Siap Bina Asal  (RM)
(a) M11.]]+KJA_3CSEWATUMPANG[[#This Row],[Kos Tambahan '[PPUN'] (RM)
(b) M11.]]</f>
        <v>0</v>
      </c>
      <c r="O45" s="176">
        <v>0</v>
      </c>
      <c r="P45" s="192">
        <f>'JKR PATA 3B'!$M47+'JKR PATA 3B'!$T47+'JKR PATA 3B'!$AA47+'JKR PATA 3B'!$AH47+'JKR PATA 3B'!$AO47</f>
        <v>0</v>
      </c>
      <c r="Q45" s="97">
        <v>0</v>
      </c>
      <c r="R45" s="97">
        <v>0</v>
      </c>
      <c r="S45" s="97">
        <f>KJA_3CSEWATUMPANG[[#This Row],[Nilaian Semasa Binaan (RM)
(b) M13.]]+KJA_3CSEWATUMPANG[[#This Row],[Nilaian Semasa Tanah (RM)
(a) M13.]]</f>
        <v>0</v>
      </c>
      <c r="T45" s="180">
        <v>0</v>
      </c>
      <c r="U45" s="176">
        <v>0</v>
      </c>
      <c r="V45" s="176">
        <v>0</v>
      </c>
      <c r="W45" s="180">
        <v>0</v>
      </c>
      <c r="X45" s="176">
        <v>0</v>
      </c>
    </row>
    <row r="46" spans="1:24" s="47" customFormat="1" ht="15" customHeight="1" x14ac:dyDescent="0.35">
      <c r="A46" s="57">
        <f>'JKR PATA 3A'!$A50</f>
        <v>6</v>
      </c>
      <c r="B46" s="45">
        <f>'JKR PATA 3B'!$B48</f>
        <v>0</v>
      </c>
      <c r="C46" s="178"/>
      <c r="D46" s="55" t="str">
        <f>'JKR PATA 3A'!$D50</f>
        <v>S/T</v>
      </c>
      <c r="E46" s="19">
        <f>KJA_3CSEWATUMPANG[[#This Row],[Bangunan (Bil.)
(a) M10.]]+KJA_3CSEWATUMPANG[[#This Row],[Jalan (Bil.)
(b) M10.]]+KJA_3CSEWATUMPANG[[#This Row],[Pembetungan (Bil.)
( c ) M10.]]+KJA_3CSEWATUMPANG[[#This Row],[Air (Bil.)
(d) M10.]]+KJA_3CSEWATUMPANG[[#This Row],[Lain-lain : …….... (nyatakan.)
(e )
M10.]]</f>
        <v>0</v>
      </c>
      <c r="F46" s="19">
        <f>'JKR PATA 3A'!$E50</f>
        <v>0</v>
      </c>
      <c r="G46" s="172">
        <v>0</v>
      </c>
      <c r="H46" s="172">
        <v>0</v>
      </c>
      <c r="I46" s="172">
        <v>0</v>
      </c>
      <c r="J46" s="172">
        <v>0</v>
      </c>
      <c r="K46" s="97">
        <v>0</v>
      </c>
      <c r="L46" s="97">
        <v>0</v>
      </c>
      <c r="M46" s="176">
        <v>0</v>
      </c>
      <c r="N46" s="170">
        <f>KJA_3CSEWATUMPANG[[#This Row],[Kos Siap Bina Asal  (RM)
(a) M11.]]+KJA_3CSEWATUMPANG[[#This Row],[Kos Tambahan '[PPUN'] (RM)
(b) M11.]]</f>
        <v>0</v>
      </c>
      <c r="O46" s="176">
        <v>0</v>
      </c>
      <c r="P46" s="192">
        <f>'JKR PATA 3B'!$M48+'JKR PATA 3B'!$T48+'JKR PATA 3B'!$AA48+'JKR PATA 3B'!$AH48+'JKR PATA 3B'!$AO48</f>
        <v>0</v>
      </c>
      <c r="Q46" s="97">
        <v>0</v>
      </c>
      <c r="R46" s="97">
        <v>0</v>
      </c>
      <c r="S46" s="97">
        <f>KJA_3CSEWATUMPANG[[#This Row],[Nilaian Semasa Binaan (RM)
(b) M13.]]+KJA_3CSEWATUMPANG[[#This Row],[Nilaian Semasa Tanah (RM)
(a) M13.]]</f>
        <v>0</v>
      </c>
      <c r="T46" s="180">
        <v>0</v>
      </c>
      <c r="U46" s="176">
        <v>0</v>
      </c>
      <c r="V46" s="176">
        <v>0</v>
      </c>
      <c r="W46" s="180">
        <v>0</v>
      </c>
      <c r="X46" s="176">
        <v>0</v>
      </c>
    </row>
    <row r="47" spans="1:24" s="47" customFormat="1" ht="15" customHeight="1" x14ac:dyDescent="0.35">
      <c r="A47" s="57">
        <f>'JKR PATA 3A'!$A51</f>
        <v>7</v>
      </c>
      <c r="B47" s="45">
        <f>'JKR PATA 3B'!$B49</f>
        <v>0</v>
      </c>
      <c r="C47" s="178"/>
      <c r="D47" s="55" t="str">
        <f>'JKR PATA 3A'!$D51</f>
        <v>S/T</v>
      </c>
      <c r="E47" s="19">
        <f>KJA_3CSEWATUMPANG[[#This Row],[Bangunan (Bil.)
(a) M10.]]+KJA_3CSEWATUMPANG[[#This Row],[Jalan (Bil.)
(b) M10.]]+KJA_3CSEWATUMPANG[[#This Row],[Pembetungan (Bil.)
( c ) M10.]]+KJA_3CSEWATUMPANG[[#This Row],[Air (Bil.)
(d) M10.]]+KJA_3CSEWATUMPANG[[#This Row],[Lain-lain : …….... (nyatakan.)
(e )
M10.]]</f>
        <v>0</v>
      </c>
      <c r="F47" s="19">
        <f>'JKR PATA 3A'!$E51</f>
        <v>0</v>
      </c>
      <c r="G47" s="172">
        <v>0</v>
      </c>
      <c r="H47" s="172">
        <v>0</v>
      </c>
      <c r="I47" s="172">
        <v>0</v>
      </c>
      <c r="J47" s="172">
        <v>0</v>
      </c>
      <c r="K47" s="97">
        <v>0</v>
      </c>
      <c r="L47" s="97">
        <v>0</v>
      </c>
      <c r="M47" s="176">
        <v>0</v>
      </c>
      <c r="N47" s="170">
        <f>KJA_3CSEWATUMPANG[[#This Row],[Kos Siap Bina Asal  (RM)
(a) M11.]]+KJA_3CSEWATUMPANG[[#This Row],[Kos Tambahan '[PPUN'] (RM)
(b) M11.]]</f>
        <v>0</v>
      </c>
      <c r="O47" s="176">
        <v>0</v>
      </c>
      <c r="P47" s="192">
        <f>'JKR PATA 3B'!$M49+'JKR PATA 3B'!$T49+'JKR PATA 3B'!$AA49+'JKR PATA 3B'!$AH49+'JKR PATA 3B'!$AO49</f>
        <v>0</v>
      </c>
      <c r="Q47" s="97">
        <v>0</v>
      </c>
      <c r="R47" s="97">
        <v>0</v>
      </c>
      <c r="S47" s="97">
        <f>KJA_3CSEWATUMPANG[[#This Row],[Nilaian Semasa Binaan (RM)
(b) M13.]]+KJA_3CSEWATUMPANG[[#This Row],[Nilaian Semasa Tanah (RM)
(a) M13.]]</f>
        <v>0</v>
      </c>
      <c r="T47" s="180">
        <v>0</v>
      </c>
      <c r="U47" s="176">
        <v>0</v>
      </c>
      <c r="V47" s="176">
        <v>0</v>
      </c>
      <c r="W47" s="180">
        <v>0</v>
      </c>
      <c r="X47" s="176">
        <v>0</v>
      </c>
    </row>
    <row r="48" spans="1:24" s="47" customFormat="1" ht="15" customHeight="1" x14ac:dyDescent="0.35">
      <c r="A48" s="57">
        <f>'JKR PATA 3A'!$A52</f>
        <v>8</v>
      </c>
      <c r="B48" s="45">
        <f>'JKR PATA 3B'!$B50</f>
        <v>0</v>
      </c>
      <c r="C48" s="178"/>
      <c r="D48" s="55" t="str">
        <f>'JKR PATA 3A'!$D52</f>
        <v>S/T</v>
      </c>
      <c r="E48" s="19">
        <f>KJA_3CSEWATUMPANG[[#This Row],[Bangunan (Bil.)
(a) M10.]]+KJA_3CSEWATUMPANG[[#This Row],[Jalan (Bil.)
(b) M10.]]+KJA_3CSEWATUMPANG[[#This Row],[Pembetungan (Bil.)
( c ) M10.]]+KJA_3CSEWATUMPANG[[#This Row],[Air (Bil.)
(d) M10.]]+KJA_3CSEWATUMPANG[[#This Row],[Lain-lain : …….... (nyatakan.)
(e )
M10.]]</f>
        <v>0</v>
      </c>
      <c r="F48" s="19">
        <f>'JKR PATA 3A'!$E52</f>
        <v>0</v>
      </c>
      <c r="G48" s="172">
        <v>0</v>
      </c>
      <c r="H48" s="172">
        <v>0</v>
      </c>
      <c r="I48" s="172">
        <v>0</v>
      </c>
      <c r="J48" s="172">
        <v>0</v>
      </c>
      <c r="K48" s="97">
        <v>0</v>
      </c>
      <c r="L48" s="97">
        <v>0</v>
      </c>
      <c r="M48" s="176">
        <v>0</v>
      </c>
      <c r="N48" s="170">
        <f>KJA_3CSEWATUMPANG[[#This Row],[Kos Siap Bina Asal  (RM)
(a) M11.]]+KJA_3CSEWATUMPANG[[#This Row],[Kos Tambahan '[PPUN'] (RM)
(b) M11.]]</f>
        <v>0</v>
      </c>
      <c r="O48" s="176">
        <v>0</v>
      </c>
      <c r="P48" s="192">
        <f>'JKR PATA 3B'!$M50+'JKR PATA 3B'!$T50+'JKR PATA 3B'!$AA50+'JKR PATA 3B'!$AH50+'JKR PATA 3B'!$AO50</f>
        <v>0</v>
      </c>
      <c r="Q48" s="97">
        <v>0</v>
      </c>
      <c r="R48" s="97">
        <v>0</v>
      </c>
      <c r="S48" s="97">
        <f>KJA_3CSEWATUMPANG[[#This Row],[Nilaian Semasa Binaan (RM)
(b) M13.]]+KJA_3CSEWATUMPANG[[#This Row],[Nilaian Semasa Tanah (RM)
(a) M13.]]</f>
        <v>0</v>
      </c>
      <c r="T48" s="180">
        <v>0</v>
      </c>
      <c r="U48" s="176">
        <v>0</v>
      </c>
      <c r="V48" s="176">
        <v>0</v>
      </c>
      <c r="W48" s="180">
        <v>0</v>
      </c>
      <c r="X48" s="176">
        <v>0</v>
      </c>
    </row>
    <row r="49" spans="1:24" s="47" customFormat="1" ht="15" customHeight="1" x14ac:dyDescent="0.35">
      <c r="A49" s="57">
        <f>'JKR PATA 3A'!$A53</f>
        <v>9</v>
      </c>
      <c r="B49" s="45">
        <f>'JKR PATA 3B'!$B51</f>
        <v>0</v>
      </c>
      <c r="C49" s="178"/>
      <c r="D49" s="55" t="str">
        <f>'JKR PATA 3A'!$D53</f>
        <v>S/T</v>
      </c>
      <c r="E49" s="19">
        <f>KJA_3CSEWATUMPANG[[#This Row],[Bangunan (Bil.)
(a) M10.]]+KJA_3CSEWATUMPANG[[#This Row],[Jalan (Bil.)
(b) M10.]]+KJA_3CSEWATUMPANG[[#This Row],[Pembetungan (Bil.)
( c ) M10.]]+KJA_3CSEWATUMPANG[[#This Row],[Air (Bil.)
(d) M10.]]+KJA_3CSEWATUMPANG[[#This Row],[Lain-lain : …….... (nyatakan.)
(e )
M10.]]</f>
        <v>0</v>
      </c>
      <c r="F49" s="19">
        <f>'JKR PATA 3A'!$E53</f>
        <v>0</v>
      </c>
      <c r="G49" s="172">
        <v>0</v>
      </c>
      <c r="H49" s="172">
        <v>0</v>
      </c>
      <c r="I49" s="172">
        <v>0</v>
      </c>
      <c r="J49" s="172">
        <v>0</v>
      </c>
      <c r="K49" s="97">
        <v>0</v>
      </c>
      <c r="L49" s="97">
        <v>0</v>
      </c>
      <c r="M49" s="176">
        <v>0</v>
      </c>
      <c r="N49" s="170">
        <f>KJA_3CSEWATUMPANG[[#This Row],[Kos Siap Bina Asal  (RM)
(a) M11.]]+KJA_3CSEWATUMPANG[[#This Row],[Kos Tambahan '[PPUN'] (RM)
(b) M11.]]</f>
        <v>0</v>
      </c>
      <c r="O49" s="176">
        <v>0</v>
      </c>
      <c r="P49" s="192">
        <f>'JKR PATA 3B'!$M51+'JKR PATA 3B'!$T51+'JKR PATA 3B'!$AA51+'JKR PATA 3B'!$AH51+'JKR PATA 3B'!$AO51</f>
        <v>0</v>
      </c>
      <c r="Q49" s="97">
        <v>0</v>
      </c>
      <c r="R49" s="97">
        <v>0</v>
      </c>
      <c r="S49" s="97">
        <f>KJA_3CSEWATUMPANG[[#This Row],[Nilaian Semasa Binaan (RM)
(b) M13.]]+KJA_3CSEWATUMPANG[[#This Row],[Nilaian Semasa Tanah (RM)
(a) M13.]]</f>
        <v>0</v>
      </c>
      <c r="T49" s="180">
        <v>0</v>
      </c>
      <c r="U49" s="176">
        <v>0</v>
      </c>
      <c r="V49" s="176">
        <v>0</v>
      </c>
      <c r="W49" s="180">
        <v>0</v>
      </c>
      <c r="X49" s="176">
        <v>0</v>
      </c>
    </row>
    <row r="50" spans="1:24" s="47" customFormat="1" ht="15" customHeight="1" x14ac:dyDescent="0.35">
      <c r="A50" s="57">
        <f>'JKR PATA 3A'!$A54</f>
        <v>10</v>
      </c>
      <c r="B50" s="45">
        <f>'JKR PATA 3B'!$B52</f>
        <v>0</v>
      </c>
      <c r="C50" s="178"/>
      <c r="D50" s="55" t="str">
        <f>'JKR PATA 3A'!$D54</f>
        <v>S/T</v>
      </c>
      <c r="E50" s="19">
        <f>KJA_3CSEWATUMPANG[[#This Row],[Bangunan (Bil.)
(a) M10.]]+KJA_3CSEWATUMPANG[[#This Row],[Jalan (Bil.)
(b) M10.]]+KJA_3CSEWATUMPANG[[#This Row],[Pembetungan (Bil.)
( c ) M10.]]+KJA_3CSEWATUMPANG[[#This Row],[Air (Bil.)
(d) M10.]]+KJA_3CSEWATUMPANG[[#This Row],[Lain-lain : …….... (nyatakan.)
(e )
M10.]]</f>
        <v>0</v>
      </c>
      <c r="F50" s="19">
        <f>'JKR PATA 3A'!$E54</f>
        <v>0</v>
      </c>
      <c r="G50" s="172">
        <v>0</v>
      </c>
      <c r="H50" s="172">
        <v>0</v>
      </c>
      <c r="I50" s="172">
        <v>0</v>
      </c>
      <c r="J50" s="172">
        <v>0</v>
      </c>
      <c r="K50" s="97">
        <v>0</v>
      </c>
      <c r="L50" s="97">
        <v>0</v>
      </c>
      <c r="M50" s="176">
        <v>0</v>
      </c>
      <c r="N50" s="170">
        <f>KJA_3CSEWATUMPANG[[#This Row],[Kos Siap Bina Asal  (RM)
(a) M11.]]+KJA_3CSEWATUMPANG[[#This Row],[Kos Tambahan '[PPUN'] (RM)
(b) M11.]]</f>
        <v>0</v>
      </c>
      <c r="O50" s="176">
        <v>0</v>
      </c>
      <c r="P50" s="192">
        <f>'JKR PATA 3B'!$M52+'JKR PATA 3B'!$T52+'JKR PATA 3B'!$AA52+'JKR PATA 3B'!$AH52+'JKR PATA 3B'!$AO52</f>
        <v>0</v>
      </c>
      <c r="Q50" s="97">
        <v>0</v>
      </c>
      <c r="R50" s="97">
        <v>0</v>
      </c>
      <c r="S50" s="97">
        <f>KJA_3CSEWATUMPANG[[#This Row],[Nilaian Semasa Binaan (RM)
(b) M13.]]+KJA_3CSEWATUMPANG[[#This Row],[Nilaian Semasa Tanah (RM)
(a) M13.]]</f>
        <v>0</v>
      </c>
      <c r="T50" s="180">
        <v>0</v>
      </c>
      <c r="U50" s="176">
        <v>0</v>
      </c>
      <c r="V50" s="176">
        <v>0</v>
      </c>
      <c r="W50" s="180">
        <v>0</v>
      </c>
      <c r="X50" s="176">
        <v>0</v>
      </c>
    </row>
    <row r="51" spans="1:24" s="47" customFormat="1" ht="15" customHeight="1" x14ac:dyDescent="0.35">
      <c r="A51" s="57">
        <f>'JKR PATA 3A'!$A55</f>
        <v>11</v>
      </c>
      <c r="B51" s="45">
        <f>'JKR PATA 3B'!$B53</f>
        <v>0</v>
      </c>
      <c r="C51" s="178"/>
      <c r="D51" s="55" t="str">
        <f>'JKR PATA 3A'!$D55</f>
        <v>S/T</v>
      </c>
      <c r="E51" s="19">
        <f>KJA_3CSEWATUMPANG[[#This Row],[Bangunan (Bil.)
(a) M10.]]+KJA_3CSEWATUMPANG[[#This Row],[Jalan (Bil.)
(b) M10.]]+KJA_3CSEWATUMPANG[[#This Row],[Pembetungan (Bil.)
( c ) M10.]]+KJA_3CSEWATUMPANG[[#This Row],[Air (Bil.)
(d) M10.]]+KJA_3CSEWATUMPANG[[#This Row],[Lain-lain : …….... (nyatakan.)
(e )
M10.]]</f>
        <v>0</v>
      </c>
      <c r="F51" s="19">
        <f>'JKR PATA 3A'!$E55</f>
        <v>0</v>
      </c>
      <c r="G51" s="172">
        <v>0</v>
      </c>
      <c r="H51" s="172">
        <v>0</v>
      </c>
      <c r="I51" s="172">
        <v>0</v>
      </c>
      <c r="J51" s="172">
        <v>0</v>
      </c>
      <c r="K51" s="97">
        <v>0</v>
      </c>
      <c r="L51" s="97">
        <v>0</v>
      </c>
      <c r="M51" s="176">
        <v>0</v>
      </c>
      <c r="N51" s="170">
        <f>KJA_3CSEWATUMPANG[[#This Row],[Kos Siap Bina Asal  (RM)
(a) M11.]]+KJA_3CSEWATUMPANG[[#This Row],[Kos Tambahan '[PPUN'] (RM)
(b) M11.]]</f>
        <v>0</v>
      </c>
      <c r="O51" s="176">
        <v>0</v>
      </c>
      <c r="P51" s="192">
        <f>'JKR PATA 3B'!$M53+'JKR PATA 3B'!$T53+'JKR PATA 3B'!$AA53+'JKR PATA 3B'!$AH53+'JKR PATA 3B'!$AO53</f>
        <v>0</v>
      </c>
      <c r="Q51" s="97">
        <v>0</v>
      </c>
      <c r="R51" s="97">
        <v>0</v>
      </c>
      <c r="S51" s="97">
        <f>KJA_3CSEWATUMPANG[[#This Row],[Nilaian Semasa Binaan (RM)
(b) M13.]]+KJA_3CSEWATUMPANG[[#This Row],[Nilaian Semasa Tanah (RM)
(a) M13.]]</f>
        <v>0</v>
      </c>
      <c r="T51" s="180">
        <v>0</v>
      </c>
      <c r="U51" s="176">
        <v>0</v>
      </c>
      <c r="V51" s="176">
        <v>0</v>
      </c>
      <c r="W51" s="180">
        <v>0</v>
      </c>
      <c r="X51" s="176">
        <v>0</v>
      </c>
    </row>
    <row r="52" spans="1:24" s="47" customFormat="1" ht="15" customHeight="1" x14ac:dyDescent="0.35">
      <c r="A52" s="57">
        <f>'JKR PATA 3A'!$A56</f>
        <v>12</v>
      </c>
      <c r="B52" s="45">
        <f>'JKR PATA 3B'!$B54</f>
        <v>0</v>
      </c>
      <c r="C52" s="178"/>
      <c r="D52" s="55" t="str">
        <f>'JKR PATA 3A'!$D56</f>
        <v>S/T</v>
      </c>
      <c r="E52" s="19">
        <f>KJA_3CSEWATUMPANG[[#This Row],[Bangunan (Bil.)
(a) M10.]]+KJA_3CSEWATUMPANG[[#This Row],[Jalan (Bil.)
(b) M10.]]+KJA_3CSEWATUMPANG[[#This Row],[Pembetungan (Bil.)
( c ) M10.]]+KJA_3CSEWATUMPANG[[#This Row],[Air (Bil.)
(d) M10.]]+KJA_3CSEWATUMPANG[[#This Row],[Lain-lain : …….... (nyatakan.)
(e )
M10.]]</f>
        <v>0</v>
      </c>
      <c r="F52" s="19">
        <f>'JKR PATA 3A'!$E56</f>
        <v>0</v>
      </c>
      <c r="G52" s="172">
        <v>0</v>
      </c>
      <c r="H52" s="172">
        <v>0</v>
      </c>
      <c r="I52" s="172">
        <v>0</v>
      </c>
      <c r="J52" s="172">
        <v>0</v>
      </c>
      <c r="K52" s="97">
        <v>0</v>
      </c>
      <c r="L52" s="97">
        <v>0</v>
      </c>
      <c r="M52" s="176">
        <v>0</v>
      </c>
      <c r="N52" s="170">
        <f>KJA_3CSEWATUMPANG[[#This Row],[Kos Siap Bina Asal  (RM)
(a) M11.]]+KJA_3CSEWATUMPANG[[#This Row],[Kos Tambahan '[PPUN'] (RM)
(b) M11.]]</f>
        <v>0</v>
      </c>
      <c r="O52" s="176">
        <v>0</v>
      </c>
      <c r="P52" s="192">
        <f>'JKR PATA 3B'!$M54+'JKR PATA 3B'!$T54+'JKR PATA 3B'!$AA54+'JKR PATA 3B'!$AH54+'JKR PATA 3B'!$AO54</f>
        <v>0</v>
      </c>
      <c r="Q52" s="97">
        <v>0</v>
      </c>
      <c r="R52" s="97">
        <v>0</v>
      </c>
      <c r="S52" s="97">
        <f>KJA_3CSEWATUMPANG[[#This Row],[Nilaian Semasa Binaan (RM)
(b) M13.]]+KJA_3CSEWATUMPANG[[#This Row],[Nilaian Semasa Tanah (RM)
(a) M13.]]</f>
        <v>0</v>
      </c>
      <c r="T52" s="180">
        <v>0</v>
      </c>
      <c r="U52" s="176">
        <v>0</v>
      </c>
      <c r="V52" s="176">
        <v>0</v>
      </c>
      <c r="W52" s="180">
        <v>0</v>
      </c>
      <c r="X52" s="176">
        <v>0</v>
      </c>
    </row>
    <row r="53" spans="1:24" s="47" customFormat="1" ht="15" customHeight="1" x14ac:dyDescent="0.35">
      <c r="A53" s="57">
        <f>'JKR PATA 3A'!$A57</f>
        <v>13</v>
      </c>
      <c r="B53" s="45">
        <f>'JKR PATA 3B'!$B55</f>
        <v>0</v>
      </c>
      <c r="C53" s="178"/>
      <c r="D53" s="55" t="str">
        <f>'JKR PATA 3A'!$D57</f>
        <v>S/T</v>
      </c>
      <c r="E53" s="19">
        <f>KJA_3CSEWATUMPANG[[#This Row],[Bangunan (Bil.)
(a) M10.]]+KJA_3CSEWATUMPANG[[#This Row],[Jalan (Bil.)
(b) M10.]]+KJA_3CSEWATUMPANG[[#This Row],[Pembetungan (Bil.)
( c ) M10.]]+KJA_3CSEWATUMPANG[[#This Row],[Air (Bil.)
(d) M10.]]+KJA_3CSEWATUMPANG[[#This Row],[Lain-lain : …….... (nyatakan.)
(e )
M10.]]</f>
        <v>0</v>
      </c>
      <c r="F53" s="19">
        <f>'JKR PATA 3A'!$E57</f>
        <v>0</v>
      </c>
      <c r="G53" s="172">
        <v>0</v>
      </c>
      <c r="H53" s="172">
        <v>0</v>
      </c>
      <c r="I53" s="172">
        <v>0</v>
      </c>
      <c r="J53" s="172">
        <v>0</v>
      </c>
      <c r="K53" s="97">
        <v>0</v>
      </c>
      <c r="L53" s="97">
        <v>0</v>
      </c>
      <c r="M53" s="176">
        <v>0</v>
      </c>
      <c r="N53" s="170">
        <f>KJA_3CSEWATUMPANG[[#This Row],[Kos Siap Bina Asal  (RM)
(a) M11.]]+KJA_3CSEWATUMPANG[[#This Row],[Kos Tambahan '[PPUN'] (RM)
(b) M11.]]</f>
        <v>0</v>
      </c>
      <c r="O53" s="176">
        <v>0</v>
      </c>
      <c r="P53" s="192">
        <f>'JKR PATA 3B'!$M55+'JKR PATA 3B'!$T55+'JKR PATA 3B'!$AA55+'JKR PATA 3B'!$AH55+'JKR PATA 3B'!$AO55</f>
        <v>0</v>
      </c>
      <c r="Q53" s="97">
        <v>0</v>
      </c>
      <c r="R53" s="97">
        <v>0</v>
      </c>
      <c r="S53" s="97">
        <f>KJA_3CSEWATUMPANG[[#This Row],[Nilaian Semasa Binaan (RM)
(b) M13.]]+KJA_3CSEWATUMPANG[[#This Row],[Nilaian Semasa Tanah (RM)
(a) M13.]]</f>
        <v>0</v>
      </c>
      <c r="T53" s="180">
        <v>0</v>
      </c>
      <c r="U53" s="176">
        <v>0</v>
      </c>
      <c r="V53" s="176">
        <v>0</v>
      </c>
      <c r="W53" s="180">
        <v>0</v>
      </c>
      <c r="X53" s="176">
        <v>0</v>
      </c>
    </row>
    <row r="54" spans="1:24" s="47" customFormat="1" ht="15" customHeight="1" x14ac:dyDescent="0.35">
      <c r="A54" s="57">
        <f>'JKR PATA 3A'!$A58</f>
        <v>14</v>
      </c>
      <c r="B54" s="45">
        <f>'JKR PATA 3B'!$B56</f>
        <v>0</v>
      </c>
      <c r="C54" s="178"/>
      <c r="D54" s="55" t="str">
        <f>'JKR PATA 3A'!$D58</f>
        <v>S/T</v>
      </c>
      <c r="E54" s="19">
        <f>KJA_3CSEWATUMPANG[[#This Row],[Bangunan (Bil.)
(a) M10.]]+KJA_3CSEWATUMPANG[[#This Row],[Jalan (Bil.)
(b) M10.]]+KJA_3CSEWATUMPANG[[#This Row],[Pembetungan (Bil.)
( c ) M10.]]+KJA_3CSEWATUMPANG[[#This Row],[Air (Bil.)
(d) M10.]]+KJA_3CSEWATUMPANG[[#This Row],[Lain-lain : …….... (nyatakan.)
(e )
M10.]]</f>
        <v>0</v>
      </c>
      <c r="F54" s="19">
        <f>'JKR PATA 3A'!$E58</f>
        <v>0</v>
      </c>
      <c r="G54" s="172">
        <v>0</v>
      </c>
      <c r="H54" s="172">
        <v>0</v>
      </c>
      <c r="I54" s="172">
        <v>0</v>
      </c>
      <c r="J54" s="172">
        <v>0</v>
      </c>
      <c r="K54" s="97">
        <v>0</v>
      </c>
      <c r="L54" s="97">
        <v>0</v>
      </c>
      <c r="M54" s="176">
        <v>0</v>
      </c>
      <c r="N54" s="170">
        <f>KJA_3CSEWATUMPANG[[#This Row],[Kos Siap Bina Asal  (RM)
(a) M11.]]+KJA_3CSEWATUMPANG[[#This Row],[Kos Tambahan '[PPUN'] (RM)
(b) M11.]]</f>
        <v>0</v>
      </c>
      <c r="O54" s="176">
        <v>0</v>
      </c>
      <c r="P54" s="192">
        <f>'JKR PATA 3B'!$M56+'JKR PATA 3B'!$T56+'JKR PATA 3B'!$AA56+'JKR PATA 3B'!$AH56+'JKR PATA 3B'!$AO56</f>
        <v>0</v>
      </c>
      <c r="Q54" s="97">
        <v>0</v>
      </c>
      <c r="R54" s="97">
        <v>0</v>
      </c>
      <c r="S54" s="97">
        <f>KJA_3CSEWATUMPANG[[#This Row],[Nilaian Semasa Binaan (RM)
(b) M13.]]+KJA_3CSEWATUMPANG[[#This Row],[Nilaian Semasa Tanah (RM)
(a) M13.]]</f>
        <v>0</v>
      </c>
      <c r="T54" s="180">
        <v>0</v>
      </c>
      <c r="U54" s="176">
        <v>0</v>
      </c>
      <c r="V54" s="176">
        <v>0</v>
      </c>
      <c r="W54" s="180">
        <v>0</v>
      </c>
      <c r="X54" s="176">
        <v>0</v>
      </c>
    </row>
    <row r="55" spans="1:24" s="47" customFormat="1" ht="15" customHeight="1" x14ac:dyDescent="0.35">
      <c r="A55" s="57">
        <f>'JKR PATA 3A'!$A59</f>
        <v>15</v>
      </c>
      <c r="B55" s="45">
        <f>'JKR PATA 3B'!$B57</f>
        <v>0</v>
      </c>
      <c r="C55" s="178"/>
      <c r="D55" s="55" t="str">
        <f>'JKR PATA 3A'!$D59</f>
        <v>S/T</v>
      </c>
      <c r="E55" s="19">
        <f>KJA_3CSEWATUMPANG[[#This Row],[Bangunan (Bil.)
(a) M10.]]+KJA_3CSEWATUMPANG[[#This Row],[Jalan (Bil.)
(b) M10.]]+KJA_3CSEWATUMPANG[[#This Row],[Pembetungan (Bil.)
( c ) M10.]]+KJA_3CSEWATUMPANG[[#This Row],[Air (Bil.)
(d) M10.]]+KJA_3CSEWATUMPANG[[#This Row],[Lain-lain : …….... (nyatakan.)
(e )
M10.]]</f>
        <v>0</v>
      </c>
      <c r="F55" s="19">
        <f>'JKR PATA 3A'!$E59</f>
        <v>0</v>
      </c>
      <c r="G55" s="172">
        <v>0</v>
      </c>
      <c r="H55" s="172">
        <v>0</v>
      </c>
      <c r="I55" s="172">
        <v>0</v>
      </c>
      <c r="J55" s="172">
        <v>0</v>
      </c>
      <c r="K55" s="97">
        <v>0</v>
      </c>
      <c r="L55" s="97">
        <v>0</v>
      </c>
      <c r="M55" s="176">
        <v>0</v>
      </c>
      <c r="N55" s="170">
        <f>KJA_3CSEWATUMPANG[[#This Row],[Kos Siap Bina Asal  (RM)
(a) M11.]]+KJA_3CSEWATUMPANG[[#This Row],[Kos Tambahan '[PPUN'] (RM)
(b) M11.]]</f>
        <v>0</v>
      </c>
      <c r="O55" s="176">
        <v>0</v>
      </c>
      <c r="P55" s="192">
        <f>'JKR PATA 3B'!$M57+'JKR PATA 3B'!$T57+'JKR PATA 3B'!$AA57+'JKR PATA 3B'!$AH57+'JKR PATA 3B'!$AO57</f>
        <v>0</v>
      </c>
      <c r="Q55" s="97">
        <v>0</v>
      </c>
      <c r="R55" s="97">
        <v>0</v>
      </c>
      <c r="S55" s="97">
        <f>KJA_3CSEWATUMPANG[[#This Row],[Nilaian Semasa Binaan (RM)
(b) M13.]]+KJA_3CSEWATUMPANG[[#This Row],[Nilaian Semasa Tanah (RM)
(a) M13.]]</f>
        <v>0</v>
      </c>
      <c r="T55" s="180">
        <v>0</v>
      </c>
      <c r="U55" s="176">
        <v>0</v>
      </c>
      <c r="V55" s="176">
        <v>0</v>
      </c>
      <c r="W55" s="180">
        <v>0</v>
      </c>
      <c r="X55" s="176">
        <v>0</v>
      </c>
    </row>
    <row r="56" spans="1:24" s="47" customFormat="1" ht="15" customHeight="1" x14ac:dyDescent="0.35">
      <c r="A56" s="57">
        <f>'JKR PATA 3A'!$A60</f>
        <v>16</v>
      </c>
      <c r="B56" s="45">
        <f>'JKR PATA 3B'!$B58</f>
        <v>0</v>
      </c>
      <c r="C56" s="178"/>
      <c r="D56" s="55" t="str">
        <f>'JKR PATA 3A'!$D60</f>
        <v>S/T</v>
      </c>
      <c r="E56" s="19">
        <f>KJA_3CSEWATUMPANG[[#This Row],[Bangunan (Bil.)
(a) M10.]]+KJA_3CSEWATUMPANG[[#This Row],[Jalan (Bil.)
(b) M10.]]+KJA_3CSEWATUMPANG[[#This Row],[Pembetungan (Bil.)
( c ) M10.]]+KJA_3CSEWATUMPANG[[#This Row],[Air (Bil.)
(d) M10.]]+KJA_3CSEWATUMPANG[[#This Row],[Lain-lain : …….... (nyatakan.)
(e )
M10.]]</f>
        <v>0</v>
      </c>
      <c r="F56" s="19">
        <f>'JKR PATA 3A'!$E60</f>
        <v>0</v>
      </c>
      <c r="G56" s="172">
        <v>0</v>
      </c>
      <c r="H56" s="172">
        <v>0</v>
      </c>
      <c r="I56" s="172">
        <v>0</v>
      </c>
      <c r="J56" s="172">
        <v>0</v>
      </c>
      <c r="K56" s="97">
        <v>0</v>
      </c>
      <c r="L56" s="97">
        <v>0</v>
      </c>
      <c r="M56" s="176">
        <v>0</v>
      </c>
      <c r="N56" s="170">
        <f>KJA_3CSEWATUMPANG[[#This Row],[Kos Siap Bina Asal  (RM)
(a) M11.]]+KJA_3CSEWATUMPANG[[#This Row],[Kos Tambahan '[PPUN'] (RM)
(b) M11.]]</f>
        <v>0</v>
      </c>
      <c r="O56" s="176">
        <v>0</v>
      </c>
      <c r="P56" s="192">
        <f>'JKR PATA 3B'!$M58+'JKR PATA 3B'!$T58+'JKR PATA 3B'!$AA58+'JKR PATA 3B'!$AH58+'JKR PATA 3B'!$AO58</f>
        <v>0</v>
      </c>
      <c r="Q56" s="97">
        <v>0</v>
      </c>
      <c r="R56" s="97">
        <v>0</v>
      </c>
      <c r="S56" s="97">
        <f>KJA_3CSEWATUMPANG[[#This Row],[Nilaian Semasa Binaan (RM)
(b) M13.]]+KJA_3CSEWATUMPANG[[#This Row],[Nilaian Semasa Tanah (RM)
(a) M13.]]</f>
        <v>0</v>
      </c>
      <c r="T56" s="180">
        <v>0</v>
      </c>
      <c r="U56" s="176">
        <v>0</v>
      </c>
      <c r="V56" s="176">
        <v>0</v>
      </c>
      <c r="W56" s="180">
        <v>0</v>
      </c>
      <c r="X56" s="176">
        <v>0</v>
      </c>
    </row>
    <row r="57" spans="1:24" s="47" customFormat="1" ht="15" customHeight="1" x14ac:dyDescent="0.35">
      <c r="A57" s="57">
        <f>'JKR PATA 3A'!$A61</f>
        <v>17</v>
      </c>
      <c r="B57" s="45">
        <f>'JKR PATA 3B'!$B59</f>
        <v>0</v>
      </c>
      <c r="C57" s="178"/>
      <c r="D57" s="55" t="str">
        <f>'JKR PATA 3A'!$D61</f>
        <v>S/T</v>
      </c>
      <c r="E57" s="19">
        <f>KJA_3CSEWATUMPANG[[#This Row],[Bangunan (Bil.)
(a) M10.]]+KJA_3CSEWATUMPANG[[#This Row],[Jalan (Bil.)
(b) M10.]]+KJA_3CSEWATUMPANG[[#This Row],[Pembetungan (Bil.)
( c ) M10.]]+KJA_3CSEWATUMPANG[[#This Row],[Air (Bil.)
(d) M10.]]+KJA_3CSEWATUMPANG[[#This Row],[Lain-lain : …….... (nyatakan.)
(e )
M10.]]</f>
        <v>0</v>
      </c>
      <c r="F57" s="19">
        <f>'JKR PATA 3A'!$E61</f>
        <v>0</v>
      </c>
      <c r="G57" s="172">
        <v>0</v>
      </c>
      <c r="H57" s="172">
        <v>0</v>
      </c>
      <c r="I57" s="172">
        <v>0</v>
      </c>
      <c r="J57" s="172">
        <v>0</v>
      </c>
      <c r="K57" s="97">
        <v>0</v>
      </c>
      <c r="L57" s="97">
        <v>0</v>
      </c>
      <c r="M57" s="176">
        <v>0</v>
      </c>
      <c r="N57" s="170">
        <f>KJA_3CSEWATUMPANG[[#This Row],[Kos Siap Bina Asal  (RM)
(a) M11.]]+KJA_3CSEWATUMPANG[[#This Row],[Kos Tambahan '[PPUN'] (RM)
(b) M11.]]</f>
        <v>0</v>
      </c>
      <c r="O57" s="176">
        <v>0</v>
      </c>
      <c r="P57" s="192">
        <f>'JKR PATA 3B'!$M59+'JKR PATA 3B'!$T59+'JKR PATA 3B'!$AA59+'JKR PATA 3B'!$AH59+'JKR PATA 3B'!$AO59</f>
        <v>0</v>
      </c>
      <c r="Q57" s="97">
        <v>0</v>
      </c>
      <c r="R57" s="97">
        <v>0</v>
      </c>
      <c r="S57" s="97">
        <f>KJA_3CSEWATUMPANG[[#This Row],[Nilaian Semasa Binaan (RM)
(b) M13.]]+KJA_3CSEWATUMPANG[[#This Row],[Nilaian Semasa Tanah (RM)
(a) M13.]]</f>
        <v>0</v>
      </c>
      <c r="T57" s="180">
        <v>0</v>
      </c>
      <c r="U57" s="176">
        <v>0</v>
      </c>
      <c r="V57" s="176">
        <v>0</v>
      </c>
      <c r="W57" s="180">
        <v>0</v>
      </c>
      <c r="X57" s="176">
        <v>0</v>
      </c>
    </row>
    <row r="58" spans="1:24" s="47" customFormat="1" ht="15" customHeight="1" x14ac:dyDescent="0.35">
      <c r="A58" s="57">
        <f>'JKR PATA 3A'!$A62</f>
        <v>18</v>
      </c>
      <c r="B58" s="45">
        <f>'JKR PATA 3B'!$B60</f>
        <v>0</v>
      </c>
      <c r="C58" s="178"/>
      <c r="D58" s="55" t="str">
        <f>'JKR PATA 3A'!$D62</f>
        <v>S/T</v>
      </c>
      <c r="E58" s="19">
        <f>KJA_3CSEWATUMPANG[[#This Row],[Bangunan (Bil.)
(a) M10.]]+KJA_3CSEWATUMPANG[[#This Row],[Jalan (Bil.)
(b) M10.]]+KJA_3CSEWATUMPANG[[#This Row],[Pembetungan (Bil.)
( c ) M10.]]+KJA_3CSEWATUMPANG[[#This Row],[Air (Bil.)
(d) M10.]]+KJA_3CSEWATUMPANG[[#This Row],[Lain-lain : …….... (nyatakan.)
(e )
M10.]]</f>
        <v>0</v>
      </c>
      <c r="F58" s="19">
        <f>'JKR PATA 3A'!$E62</f>
        <v>0</v>
      </c>
      <c r="G58" s="172">
        <v>0</v>
      </c>
      <c r="H58" s="172">
        <v>0</v>
      </c>
      <c r="I58" s="172">
        <v>0</v>
      </c>
      <c r="J58" s="172">
        <v>0</v>
      </c>
      <c r="K58" s="97">
        <v>0</v>
      </c>
      <c r="L58" s="97">
        <v>0</v>
      </c>
      <c r="M58" s="176">
        <v>0</v>
      </c>
      <c r="N58" s="170">
        <f>KJA_3CSEWATUMPANG[[#This Row],[Kos Siap Bina Asal  (RM)
(a) M11.]]+KJA_3CSEWATUMPANG[[#This Row],[Kos Tambahan '[PPUN'] (RM)
(b) M11.]]</f>
        <v>0</v>
      </c>
      <c r="O58" s="176">
        <v>0</v>
      </c>
      <c r="P58" s="192">
        <f>'JKR PATA 3B'!$M60+'JKR PATA 3B'!$T60+'JKR PATA 3B'!$AA60+'JKR PATA 3B'!$AH60+'JKR PATA 3B'!$AO60</f>
        <v>0</v>
      </c>
      <c r="Q58" s="97">
        <v>0</v>
      </c>
      <c r="R58" s="97">
        <v>0</v>
      </c>
      <c r="S58" s="97">
        <f>KJA_3CSEWATUMPANG[[#This Row],[Nilaian Semasa Binaan (RM)
(b) M13.]]+KJA_3CSEWATUMPANG[[#This Row],[Nilaian Semasa Tanah (RM)
(a) M13.]]</f>
        <v>0</v>
      </c>
      <c r="T58" s="180">
        <v>0</v>
      </c>
      <c r="U58" s="176">
        <v>0</v>
      </c>
      <c r="V58" s="176">
        <v>0</v>
      </c>
      <c r="W58" s="180">
        <v>0</v>
      </c>
      <c r="X58" s="176">
        <v>0</v>
      </c>
    </row>
    <row r="59" spans="1:24" s="47" customFormat="1" ht="15" customHeight="1" x14ac:dyDescent="0.35">
      <c r="A59" s="57">
        <f>'JKR PATA 3A'!$A63</f>
        <v>19</v>
      </c>
      <c r="B59" s="45">
        <f>'JKR PATA 3B'!$B61</f>
        <v>0</v>
      </c>
      <c r="C59" s="178"/>
      <c r="D59" s="55" t="str">
        <f>'JKR PATA 3A'!$D63</f>
        <v>S/T</v>
      </c>
      <c r="E59" s="19">
        <f>KJA_3CSEWATUMPANG[[#This Row],[Bangunan (Bil.)
(a) M10.]]+KJA_3CSEWATUMPANG[[#This Row],[Jalan (Bil.)
(b) M10.]]+KJA_3CSEWATUMPANG[[#This Row],[Pembetungan (Bil.)
( c ) M10.]]+KJA_3CSEWATUMPANG[[#This Row],[Air (Bil.)
(d) M10.]]+KJA_3CSEWATUMPANG[[#This Row],[Lain-lain : …….... (nyatakan.)
(e )
M10.]]</f>
        <v>0</v>
      </c>
      <c r="F59" s="19">
        <f>'JKR PATA 3A'!$E63</f>
        <v>0</v>
      </c>
      <c r="G59" s="172">
        <v>0</v>
      </c>
      <c r="H59" s="172">
        <v>0</v>
      </c>
      <c r="I59" s="172">
        <v>0</v>
      </c>
      <c r="J59" s="172">
        <v>0</v>
      </c>
      <c r="K59" s="97">
        <v>0</v>
      </c>
      <c r="L59" s="97">
        <v>0</v>
      </c>
      <c r="M59" s="176">
        <v>0</v>
      </c>
      <c r="N59" s="170">
        <f>KJA_3CSEWATUMPANG[[#This Row],[Kos Siap Bina Asal  (RM)
(a) M11.]]+KJA_3CSEWATUMPANG[[#This Row],[Kos Tambahan '[PPUN'] (RM)
(b) M11.]]</f>
        <v>0</v>
      </c>
      <c r="O59" s="176">
        <v>0</v>
      </c>
      <c r="P59" s="192">
        <f>'JKR PATA 3B'!$M61+'JKR PATA 3B'!$T61+'JKR PATA 3B'!$AA61+'JKR PATA 3B'!$AH61+'JKR PATA 3B'!$AO61</f>
        <v>0</v>
      </c>
      <c r="Q59" s="97">
        <v>0</v>
      </c>
      <c r="R59" s="97">
        <v>0</v>
      </c>
      <c r="S59" s="97">
        <f>KJA_3CSEWATUMPANG[[#This Row],[Nilaian Semasa Binaan (RM)
(b) M13.]]+KJA_3CSEWATUMPANG[[#This Row],[Nilaian Semasa Tanah (RM)
(a) M13.]]</f>
        <v>0</v>
      </c>
      <c r="T59" s="180">
        <v>0</v>
      </c>
      <c r="U59" s="176">
        <v>0</v>
      </c>
      <c r="V59" s="176">
        <v>0</v>
      </c>
      <c r="W59" s="180">
        <v>0</v>
      </c>
      <c r="X59" s="176">
        <v>0</v>
      </c>
    </row>
    <row r="60" spans="1:24" s="47" customFormat="1" ht="15" customHeight="1" x14ac:dyDescent="0.35">
      <c r="A60" s="57">
        <f>'JKR PATA 3A'!$A64</f>
        <v>20</v>
      </c>
      <c r="B60" s="45">
        <f>'JKR PATA 3B'!$B62</f>
        <v>0</v>
      </c>
      <c r="C60" s="178"/>
      <c r="D60" s="55" t="str">
        <f>'JKR PATA 3A'!$D64</f>
        <v>S/T</v>
      </c>
      <c r="E60" s="19">
        <f>KJA_3CSEWATUMPANG[[#This Row],[Bangunan (Bil.)
(a) M10.]]+KJA_3CSEWATUMPANG[[#This Row],[Jalan (Bil.)
(b) M10.]]+KJA_3CSEWATUMPANG[[#This Row],[Pembetungan (Bil.)
( c ) M10.]]+KJA_3CSEWATUMPANG[[#This Row],[Air (Bil.)
(d) M10.]]+KJA_3CSEWATUMPANG[[#This Row],[Lain-lain : …….... (nyatakan.)
(e )
M10.]]</f>
        <v>0</v>
      </c>
      <c r="F60" s="19">
        <f>'JKR PATA 3A'!$E64</f>
        <v>0</v>
      </c>
      <c r="G60" s="172">
        <v>0</v>
      </c>
      <c r="H60" s="172">
        <v>0</v>
      </c>
      <c r="I60" s="172">
        <v>0</v>
      </c>
      <c r="J60" s="172">
        <v>0</v>
      </c>
      <c r="K60" s="97">
        <v>0</v>
      </c>
      <c r="L60" s="97">
        <v>0</v>
      </c>
      <c r="M60" s="176">
        <v>0</v>
      </c>
      <c r="N60" s="170">
        <f>KJA_3CSEWATUMPANG[[#This Row],[Kos Siap Bina Asal  (RM)
(a) M11.]]+KJA_3CSEWATUMPANG[[#This Row],[Kos Tambahan '[PPUN'] (RM)
(b) M11.]]</f>
        <v>0</v>
      </c>
      <c r="O60" s="176">
        <v>0</v>
      </c>
      <c r="P60" s="192">
        <f>'JKR PATA 3B'!$M62+'JKR PATA 3B'!$T62+'JKR PATA 3B'!$AA62+'JKR PATA 3B'!$AH62+'JKR PATA 3B'!$AO62</f>
        <v>0</v>
      </c>
      <c r="Q60" s="97">
        <v>0</v>
      </c>
      <c r="R60" s="97">
        <v>0</v>
      </c>
      <c r="S60" s="97">
        <f>KJA_3CSEWATUMPANG[[#This Row],[Nilaian Semasa Binaan (RM)
(b) M13.]]+KJA_3CSEWATUMPANG[[#This Row],[Nilaian Semasa Tanah (RM)
(a) M13.]]</f>
        <v>0</v>
      </c>
      <c r="T60" s="180">
        <v>0</v>
      </c>
      <c r="U60" s="176">
        <v>0</v>
      </c>
      <c r="V60" s="176">
        <v>0</v>
      </c>
      <c r="W60" s="180">
        <v>0</v>
      </c>
      <c r="X60" s="176">
        <v>0</v>
      </c>
    </row>
    <row r="61" spans="1:24" s="47" customFormat="1" ht="15" customHeight="1" x14ac:dyDescent="0.35">
      <c r="A61" s="57">
        <f>'JKR PATA 3A'!$A65</f>
        <v>21</v>
      </c>
      <c r="B61" s="45">
        <f>'JKR PATA 3B'!$B63</f>
        <v>0</v>
      </c>
      <c r="C61" s="178"/>
      <c r="D61" s="55" t="str">
        <f>'JKR PATA 3A'!$D65</f>
        <v>S/T</v>
      </c>
      <c r="E61" s="19">
        <f>KJA_3CSEWATUMPANG[[#This Row],[Bangunan (Bil.)
(a) M10.]]+KJA_3CSEWATUMPANG[[#This Row],[Jalan (Bil.)
(b) M10.]]+KJA_3CSEWATUMPANG[[#This Row],[Pembetungan (Bil.)
( c ) M10.]]+KJA_3CSEWATUMPANG[[#This Row],[Air (Bil.)
(d) M10.]]+KJA_3CSEWATUMPANG[[#This Row],[Lain-lain : …….... (nyatakan.)
(e )
M10.]]</f>
        <v>0</v>
      </c>
      <c r="F61" s="19">
        <f>'JKR PATA 3A'!$E65</f>
        <v>0</v>
      </c>
      <c r="G61" s="172">
        <v>0</v>
      </c>
      <c r="H61" s="172">
        <v>0</v>
      </c>
      <c r="I61" s="172">
        <v>0</v>
      </c>
      <c r="J61" s="172">
        <v>0</v>
      </c>
      <c r="K61" s="97">
        <v>0</v>
      </c>
      <c r="L61" s="97">
        <v>0</v>
      </c>
      <c r="M61" s="176">
        <v>0</v>
      </c>
      <c r="N61" s="170">
        <f>KJA_3CSEWATUMPANG[[#This Row],[Kos Siap Bina Asal  (RM)
(a) M11.]]+KJA_3CSEWATUMPANG[[#This Row],[Kos Tambahan '[PPUN'] (RM)
(b) M11.]]</f>
        <v>0</v>
      </c>
      <c r="O61" s="176">
        <v>0</v>
      </c>
      <c r="P61" s="192">
        <f>'JKR PATA 3B'!$M63+'JKR PATA 3B'!$T63+'JKR PATA 3B'!$AA63+'JKR PATA 3B'!$AH63+'JKR PATA 3B'!$AO63</f>
        <v>0</v>
      </c>
      <c r="Q61" s="97">
        <v>0</v>
      </c>
      <c r="R61" s="97">
        <v>0</v>
      </c>
      <c r="S61" s="97">
        <f>KJA_3CSEWATUMPANG[[#This Row],[Nilaian Semasa Binaan (RM)
(b) M13.]]+KJA_3CSEWATUMPANG[[#This Row],[Nilaian Semasa Tanah (RM)
(a) M13.]]</f>
        <v>0</v>
      </c>
      <c r="T61" s="180">
        <v>0</v>
      </c>
      <c r="U61" s="176">
        <v>0</v>
      </c>
      <c r="V61" s="176">
        <v>0</v>
      </c>
      <c r="W61" s="180">
        <v>0</v>
      </c>
      <c r="X61" s="176">
        <v>0</v>
      </c>
    </row>
    <row r="62" spans="1:24" s="47" customFormat="1" ht="15" customHeight="1" x14ac:dyDescent="0.35">
      <c r="A62" s="57">
        <f>'JKR PATA 3A'!$A66</f>
        <v>22</v>
      </c>
      <c r="B62" s="45">
        <f>'JKR PATA 3B'!$B64</f>
        <v>0</v>
      </c>
      <c r="C62" s="178"/>
      <c r="D62" s="55" t="str">
        <f>'JKR PATA 3A'!$D66</f>
        <v>S/T</v>
      </c>
      <c r="E62" s="19">
        <f>KJA_3CSEWATUMPANG[[#This Row],[Bangunan (Bil.)
(a) M10.]]+KJA_3CSEWATUMPANG[[#This Row],[Jalan (Bil.)
(b) M10.]]+KJA_3CSEWATUMPANG[[#This Row],[Pembetungan (Bil.)
( c ) M10.]]+KJA_3CSEWATUMPANG[[#This Row],[Air (Bil.)
(d) M10.]]+KJA_3CSEWATUMPANG[[#This Row],[Lain-lain : …….... (nyatakan.)
(e )
M10.]]</f>
        <v>0</v>
      </c>
      <c r="F62" s="19">
        <f>'JKR PATA 3A'!$E66</f>
        <v>0</v>
      </c>
      <c r="G62" s="172">
        <v>0</v>
      </c>
      <c r="H62" s="172">
        <v>0</v>
      </c>
      <c r="I62" s="172">
        <v>0</v>
      </c>
      <c r="J62" s="172">
        <v>0</v>
      </c>
      <c r="K62" s="97">
        <v>0</v>
      </c>
      <c r="L62" s="97">
        <v>0</v>
      </c>
      <c r="M62" s="176">
        <v>0</v>
      </c>
      <c r="N62" s="170">
        <f>KJA_3CSEWATUMPANG[[#This Row],[Kos Siap Bina Asal  (RM)
(a) M11.]]+KJA_3CSEWATUMPANG[[#This Row],[Kos Tambahan '[PPUN'] (RM)
(b) M11.]]</f>
        <v>0</v>
      </c>
      <c r="O62" s="176">
        <v>0</v>
      </c>
      <c r="P62" s="192">
        <f>'JKR PATA 3B'!$M64+'JKR PATA 3B'!$T64+'JKR PATA 3B'!$AA64+'JKR PATA 3B'!$AH64+'JKR PATA 3B'!$AO64</f>
        <v>0</v>
      </c>
      <c r="Q62" s="97">
        <v>0</v>
      </c>
      <c r="R62" s="97">
        <v>0</v>
      </c>
      <c r="S62" s="97">
        <f>KJA_3CSEWATUMPANG[[#This Row],[Nilaian Semasa Binaan (RM)
(b) M13.]]+KJA_3CSEWATUMPANG[[#This Row],[Nilaian Semasa Tanah (RM)
(a) M13.]]</f>
        <v>0</v>
      </c>
      <c r="T62" s="180">
        <v>0</v>
      </c>
      <c r="U62" s="176">
        <v>0</v>
      </c>
      <c r="V62" s="176">
        <v>0</v>
      </c>
      <c r="W62" s="180">
        <v>0</v>
      </c>
      <c r="X62" s="176">
        <v>0</v>
      </c>
    </row>
    <row r="63" spans="1:24" s="47" customFormat="1" ht="15" customHeight="1" x14ac:dyDescent="0.35">
      <c r="A63" s="57">
        <f>'JKR PATA 3A'!$A67</f>
        <v>23</v>
      </c>
      <c r="B63" s="45">
        <f>'JKR PATA 3B'!$B65</f>
        <v>0</v>
      </c>
      <c r="C63" s="178"/>
      <c r="D63" s="55" t="str">
        <f>'JKR PATA 3A'!$D67</f>
        <v>S/T</v>
      </c>
      <c r="E63" s="19">
        <f>KJA_3CSEWATUMPANG[[#This Row],[Bangunan (Bil.)
(a) M10.]]+KJA_3CSEWATUMPANG[[#This Row],[Jalan (Bil.)
(b) M10.]]+KJA_3CSEWATUMPANG[[#This Row],[Pembetungan (Bil.)
( c ) M10.]]+KJA_3CSEWATUMPANG[[#This Row],[Air (Bil.)
(d) M10.]]+KJA_3CSEWATUMPANG[[#This Row],[Lain-lain : …….... (nyatakan.)
(e )
M10.]]</f>
        <v>0</v>
      </c>
      <c r="F63" s="19">
        <f>'JKR PATA 3A'!$E67</f>
        <v>0</v>
      </c>
      <c r="G63" s="172">
        <v>0</v>
      </c>
      <c r="H63" s="172">
        <v>0</v>
      </c>
      <c r="I63" s="172">
        <v>0</v>
      </c>
      <c r="J63" s="172">
        <v>0</v>
      </c>
      <c r="K63" s="97">
        <v>0</v>
      </c>
      <c r="L63" s="97">
        <v>0</v>
      </c>
      <c r="M63" s="176">
        <v>0</v>
      </c>
      <c r="N63" s="170">
        <f>KJA_3CSEWATUMPANG[[#This Row],[Kos Siap Bina Asal  (RM)
(a) M11.]]+KJA_3CSEWATUMPANG[[#This Row],[Kos Tambahan '[PPUN'] (RM)
(b) M11.]]</f>
        <v>0</v>
      </c>
      <c r="O63" s="176">
        <v>0</v>
      </c>
      <c r="P63" s="192">
        <f>'JKR PATA 3B'!$M65+'JKR PATA 3B'!$T65+'JKR PATA 3B'!$AA65+'JKR PATA 3B'!$AH65+'JKR PATA 3B'!$AO65</f>
        <v>0</v>
      </c>
      <c r="Q63" s="97">
        <v>0</v>
      </c>
      <c r="R63" s="97">
        <v>0</v>
      </c>
      <c r="S63" s="97">
        <f>KJA_3CSEWATUMPANG[[#This Row],[Nilaian Semasa Binaan (RM)
(b) M13.]]+KJA_3CSEWATUMPANG[[#This Row],[Nilaian Semasa Tanah (RM)
(a) M13.]]</f>
        <v>0</v>
      </c>
      <c r="T63" s="180">
        <v>0</v>
      </c>
      <c r="U63" s="176">
        <v>0</v>
      </c>
      <c r="V63" s="176">
        <v>0</v>
      </c>
      <c r="W63" s="180">
        <v>0</v>
      </c>
      <c r="X63" s="176">
        <v>0</v>
      </c>
    </row>
    <row r="64" spans="1:24" s="47" customFormat="1" ht="15" customHeight="1" x14ac:dyDescent="0.35">
      <c r="A64" s="57">
        <f>'JKR PATA 3A'!$A68</f>
        <v>24</v>
      </c>
      <c r="B64" s="45">
        <f>'JKR PATA 3B'!$B66</f>
        <v>0</v>
      </c>
      <c r="C64" s="178"/>
      <c r="D64" s="55" t="str">
        <f>'JKR PATA 3A'!$D68</f>
        <v>S/T</v>
      </c>
      <c r="E64" s="19">
        <f>KJA_3CSEWATUMPANG[[#This Row],[Bangunan (Bil.)
(a) M10.]]+KJA_3CSEWATUMPANG[[#This Row],[Jalan (Bil.)
(b) M10.]]+KJA_3CSEWATUMPANG[[#This Row],[Pembetungan (Bil.)
( c ) M10.]]+KJA_3CSEWATUMPANG[[#This Row],[Air (Bil.)
(d) M10.]]+KJA_3CSEWATUMPANG[[#This Row],[Lain-lain : …….... (nyatakan.)
(e )
M10.]]</f>
        <v>0</v>
      </c>
      <c r="F64" s="19">
        <f>'JKR PATA 3A'!$E68</f>
        <v>0</v>
      </c>
      <c r="G64" s="172">
        <v>0</v>
      </c>
      <c r="H64" s="172">
        <v>0</v>
      </c>
      <c r="I64" s="172">
        <v>0</v>
      </c>
      <c r="J64" s="172">
        <v>0</v>
      </c>
      <c r="K64" s="97">
        <v>0</v>
      </c>
      <c r="L64" s="97">
        <v>0</v>
      </c>
      <c r="M64" s="176">
        <v>0</v>
      </c>
      <c r="N64" s="170">
        <f>KJA_3CSEWATUMPANG[[#This Row],[Kos Siap Bina Asal  (RM)
(a) M11.]]+KJA_3CSEWATUMPANG[[#This Row],[Kos Tambahan '[PPUN'] (RM)
(b) M11.]]</f>
        <v>0</v>
      </c>
      <c r="O64" s="176">
        <v>0</v>
      </c>
      <c r="P64" s="192">
        <f>'JKR PATA 3B'!$M66+'JKR PATA 3B'!$T66+'JKR PATA 3B'!$AA66+'JKR PATA 3B'!$AH66+'JKR PATA 3B'!$AO66</f>
        <v>0</v>
      </c>
      <c r="Q64" s="97">
        <v>0</v>
      </c>
      <c r="R64" s="97">
        <v>0</v>
      </c>
      <c r="S64" s="97">
        <f>KJA_3CSEWATUMPANG[[#This Row],[Nilaian Semasa Binaan (RM)
(b) M13.]]+KJA_3CSEWATUMPANG[[#This Row],[Nilaian Semasa Tanah (RM)
(a) M13.]]</f>
        <v>0</v>
      </c>
      <c r="T64" s="180">
        <v>0</v>
      </c>
      <c r="U64" s="176">
        <v>0</v>
      </c>
      <c r="V64" s="176">
        <v>0</v>
      </c>
      <c r="W64" s="180">
        <v>0</v>
      </c>
      <c r="X64" s="176">
        <v>0</v>
      </c>
    </row>
    <row r="65" spans="1:24" s="3" customFormat="1" ht="15" customHeight="1" x14ac:dyDescent="0.35">
      <c r="A65" s="57">
        <f>'JKR PATA 3A'!$A69</f>
        <v>25</v>
      </c>
      <c r="B65" s="45">
        <f>'JKR PATA 3B'!$B67</f>
        <v>0</v>
      </c>
      <c r="C65" s="178"/>
      <c r="D65" s="55" t="str">
        <f>'JKR PATA 3A'!$D69</f>
        <v>S/T</v>
      </c>
      <c r="E65" s="19">
        <f>KJA_3CSEWATUMPANG[[#This Row],[Bangunan (Bil.)
(a) M10.]]+KJA_3CSEWATUMPANG[[#This Row],[Jalan (Bil.)
(b) M10.]]+KJA_3CSEWATUMPANG[[#This Row],[Pembetungan (Bil.)
( c ) M10.]]+KJA_3CSEWATUMPANG[[#This Row],[Air (Bil.)
(d) M10.]]+KJA_3CSEWATUMPANG[[#This Row],[Lain-lain : …….... (nyatakan.)
(e )
M10.]]</f>
        <v>0</v>
      </c>
      <c r="F65" s="19">
        <f>'JKR PATA 3A'!$E69</f>
        <v>0</v>
      </c>
      <c r="G65" s="172">
        <v>0</v>
      </c>
      <c r="H65" s="172">
        <v>0</v>
      </c>
      <c r="I65" s="172">
        <v>0</v>
      </c>
      <c r="J65" s="172">
        <v>0</v>
      </c>
      <c r="K65" s="97">
        <v>0</v>
      </c>
      <c r="L65" s="97">
        <v>0</v>
      </c>
      <c r="M65" s="176">
        <v>0</v>
      </c>
      <c r="N65" s="170">
        <f>KJA_3CSEWATUMPANG[[#This Row],[Kos Siap Bina Asal  (RM)
(a) M11.]]+KJA_3CSEWATUMPANG[[#This Row],[Kos Tambahan '[PPUN'] (RM)
(b) M11.]]</f>
        <v>0</v>
      </c>
      <c r="O65" s="176">
        <v>0</v>
      </c>
      <c r="P65" s="192">
        <f>'JKR PATA 3B'!$M67+'JKR PATA 3B'!$T67+'JKR PATA 3B'!$AA67+'JKR PATA 3B'!$AH67+'JKR PATA 3B'!$AO67</f>
        <v>0</v>
      </c>
      <c r="Q65" s="97">
        <v>0</v>
      </c>
      <c r="R65" s="97">
        <v>0</v>
      </c>
      <c r="S65" s="97">
        <f>KJA_3CSEWATUMPANG[[#This Row],[Nilaian Semasa Binaan (RM)
(b) M13.]]+KJA_3CSEWATUMPANG[[#This Row],[Nilaian Semasa Tanah (RM)
(a) M13.]]</f>
        <v>0</v>
      </c>
      <c r="T65" s="180">
        <v>0</v>
      </c>
      <c r="U65" s="176">
        <v>0</v>
      </c>
      <c r="V65" s="176">
        <v>0</v>
      </c>
      <c r="W65" s="180">
        <v>0</v>
      </c>
      <c r="X65" s="176">
        <v>0</v>
      </c>
    </row>
    <row r="66" spans="1:24" ht="15.5" x14ac:dyDescent="0.35">
      <c r="A66" s="3"/>
      <c r="B66" s="18" t="s">
        <v>54</v>
      </c>
      <c r="C66" s="3"/>
      <c r="D66" s="21" t="str">
        <f>$D$41</f>
        <v>S/T</v>
      </c>
      <c r="E66" s="21">
        <f>SUBTOTAL(109,KJA_3CSEWATUMPANG[Jumlah Premis Aset (Bil.)
=(a)+(b)+( c) +(d)+ ( e) M3C.])</f>
        <v>0</v>
      </c>
      <c r="F66" s="21">
        <f>SUBTOTAL(109,KJA_3CSEWATUMPANG[Bangunan (Bil.)
(a) M10.])</f>
        <v>0</v>
      </c>
      <c r="G66" s="21">
        <f>SUBTOTAL(109,KJA_3CSEWATUMPANG[Jalan (Bil.)
(b) M10.])</f>
        <v>0</v>
      </c>
      <c r="H66" s="21">
        <f>SUBTOTAL(109,KJA_3CSEWATUMPANG[Pembetungan (Bil.)
( c ) M10.])</f>
        <v>0</v>
      </c>
      <c r="I66" s="21">
        <f>SUBTOTAL(109,KJA_3CSEWATUMPANG[Air (Bil.)
(d) M10.])</f>
        <v>0</v>
      </c>
      <c r="J66" s="21">
        <f>SUBTOTAL(109,KJA_3CSEWATUMPANG[Lain-lain : …….... (nyatakan.)
(e )
M10.])</f>
        <v>0</v>
      </c>
      <c r="K66" s="98">
        <f>SUBTOTAL(109,KJA_3CSEWATUMPANG[Kos Perolehan Tanah 
(RM) M11.
])</f>
        <v>0</v>
      </c>
      <c r="L66" s="98">
        <f>SUBTOTAL(109,KJA_3CSEWATUMPANG[Kos Siap Bina Asal  (RM)
(a) M11.])</f>
        <v>0</v>
      </c>
      <c r="M66" s="179">
        <f>SUBTOTAL(109,KJA_3CSEWATUMPANG[Kos Tambahan '[PPUN'] (RM)
(b) M11.])</f>
        <v>0</v>
      </c>
      <c r="N66" s="179">
        <f>SUBTOTAL(109,KJA_3CSEWATUMPANG[Kos Keseluruhan Aset (RM)
= (a) + (b) M11.])</f>
        <v>0</v>
      </c>
      <c r="O66" s="179">
        <f>SUBTOTAL(109,KJA_3CSEWATUMPANG[Jumlah Kos Operasi Bagi Tahun Sebelum (RM) M12.])</f>
        <v>0</v>
      </c>
      <c r="P66" s="193">
        <f>SUBTOTAL(109,KJA_3CSEWATUMPANG[Jumlah Kos Operasi Bagi Tahun Semasa (RM)
'[Jumlah Belanja, PATA 3B (i), (ii), (iii), (iv), (v)'] M12.])</f>
        <v>0</v>
      </c>
      <c r="Q66" s="98">
        <f>SUBTOTAL(109,KJA_3CSEWATUMPANG[Nilaian Semasa Tanah (RM)
(a) M13.])</f>
        <v>0</v>
      </c>
      <c r="R66" s="98">
        <f>SUBTOTAL(109,KJA_3CSEWATUMPANG[Nilaian Semasa Binaan (RM)
(b) M13.])</f>
        <v>0</v>
      </c>
      <c r="S66" s="98">
        <f>SUBTOTAL(109,KJA_3CSEWATUMPANG[Jumlah Nilai Semasa (RM)
= (a) + (b) M13.])</f>
        <v>0</v>
      </c>
      <c r="T66" s="47">
        <f>SUBTOTAL(109,KJA_3CSEWATUMPANG[Bilangan 
(Bil.) M14.])</f>
        <v>0</v>
      </c>
      <c r="U66" s="179">
        <f>SUBTOTAL(109,KJA_3CSEWATUMPANG[Nilai Semasa Aset  
(RM) M14.])</f>
        <v>0</v>
      </c>
      <c r="V66" s="179">
        <f>SUBTOTAL(109,KJA_3CSEWATUMPANG[Hasil Pelupusan 
(RM) M14.])</f>
        <v>0</v>
      </c>
      <c r="W66" s="47">
        <f>SUBTOTAL(109,KJA_3CSEWATUMPANG[Bilangan 
(Bil.) M15.])</f>
        <v>0</v>
      </c>
      <c r="X66" s="179">
        <f>SUBTOTAL(109,KJA_3CSEWATUMPANG[Nilai Semasa Aset 
(RM) M15.])</f>
        <v>0</v>
      </c>
    </row>
    <row r="67" spans="1:24" x14ac:dyDescent="0.35">
      <c r="A67" s="9"/>
    </row>
  </sheetData>
  <mergeCells count="31">
    <mergeCell ref="D3:F3"/>
    <mergeCell ref="D4:F4"/>
    <mergeCell ref="H3:I3"/>
    <mergeCell ref="H4:I4"/>
    <mergeCell ref="J3:M3"/>
    <mergeCell ref="K6:P6"/>
    <mergeCell ref="Q6:X6"/>
    <mergeCell ref="K38:N39"/>
    <mergeCell ref="O38:P39"/>
    <mergeCell ref="Q38:S39"/>
    <mergeCell ref="T38:V38"/>
    <mergeCell ref="W38:X39"/>
    <mergeCell ref="T39:V39"/>
    <mergeCell ref="O7:P8"/>
    <mergeCell ref="Q7:S8"/>
    <mergeCell ref="W7:X8"/>
    <mergeCell ref="T7:V7"/>
    <mergeCell ref="T8:V8"/>
    <mergeCell ref="K7:N8"/>
    <mergeCell ref="C38:C39"/>
    <mergeCell ref="D38:D39"/>
    <mergeCell ref="E38:E39"/>
    <mergeCell ref="F38:J39"/>
    <mergeCell ref="A38:A39"/>
    <mergeCell ref="B38:B39"/>
    <mergeCell ref="B7:B8"/>
    <mergeCell ref="C7:C8"/>
    <mergeCell ref="D7:D8"/>
    <mergeCell ref="E7:E8"/>
    <mergeCell ref="D6:J6"/>
    <mergeCell ref="F7:J8"/>
  </mergeCells>
  <printOptions horizontalCentered="1" verticalCentered="1"/>
  <pageMargins left="0.23622047244094491" right="0.23622047244094491" top="0.51181102362204722" bottom="0.70866141732283472" header="0.19685039370078741" footer="0.11811023622047245"/>
  <pageSetup paperSize="9" scale="72" pageOrder="overThenDown" orientation="landscape" r:id="rId1"/>
  <headerFooter>
    <oddHeader>&amp;L=&amp;C&amp;"-,Bold"&amp;14LAPORAN KEDUDUKAN, KOS DAN NILAIAN ASET TAK ALIH
&amp;"Arial Narrow,Regular"&amp;11(Peringkat Daerah/ Negeri/ Wilayah/ Jabatan/ Agensi/ Kementerian)&amp;R&amp;"-,Bold"&amp;12JKR.PATA-3C</oddHeader>
    <oddFooter>&amp;L&amp;"Arial Narrow,Regular"                 &amp;G&amp;C&amp;A
Page &amp;P&amp;R&amp;G</oddFooter>
    <firstFooter>&amp;L
&amp;G&amp;R
&amp;G</firstFooter>
  </headerFooter>
  <rowBreaks count="1" manualBreakCount="1">
    <brk id="36" max="23" man="1"/>
  </rowBreaks>
  <colBreaks count="2" manualBreakCount="2">
    <brk id="10" max="71" man="1"/>
    <brk id="16" max="1048575" man="1"/>
  </colBreaks>
  <legacyDrawingHF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r x o V E R v 7 g G k A A A A 9 g A A A B I A H A B D b 2 5 m a W c v U G F j a 2 F n Z S 5 4 b W w g o h g A K K A U A A A A A A A A A A A A A A A A A A A A A A A A A A A A h Y 9 B D o I w F E S v Q r q n L W i M I Z + y c C u J i Y n R Z V M q N M L H 0 G K 5 m w u P 5 B X E K O r O 5 c y 8 S W b u 1 x t k Q 1 M H F 9 1 Z 0 2 J K I s p J o F G 1 h c E y J b 0 7 h k u S C d h I d Z K l D k Y Y b T J Y k 5 L K u X P C m P e e + h l t u 5 L F n E d s n 6 + 3 q t K N D A 1 a J 1 F p 8 m k V / 1 t E w O 4 1 R s Q 0 4 p w u 5 u M m Y J M J u c E v E I / Z M / 0 x Y d X X r u + 0 0 B j m B 2 C T B P b + I B 5 Q S w M E F A A C A A g A p r x o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a 8 a F Q o i k e 4 D g A A A B E A A A A T A B w A R m 9 y b X V s Y X M v U 2 V j d G l v b j E u b S C i G A A o o B Q A A A A A A A A A A A A A A A A A A A A A A A A A A A A r T k 0 u y c z P U w i G 0 I b W A F B L A Q I t A B Q A A g A I A K a 8 a F R E b + 4 B p A A A A P Y A A A A S A A A A A A A A A A A A A A A A A A A A A A B D b 2 5 m a W c v U G F j a 2 F n Z S 5 4 b W x Q S w E C L Q A U A A I A C A C m v G h U D 8 r p q 6 Q A A A D p A A A A E w A A A A A A A A A A A A A A A A D w A A A A W 0 N v b n R l b n R f V H l w Z X N d L n h t b F B L A Q I t A B Q A A g A I A K a 8 a F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F E 8 9 Y 4 Q A w R p l t r R I O i L h 2 A A A A A A I A A A A A A B B m A A A A A Q A A I A A A A D Y k J Z G C O s G p J J q D L a j / o I r z 7 Y l x 0 s B n o P h Z W D 9 r Q r d I A A A A A A 6 A A A A A A g A A I A A A A D J T r 1 O / L G o q v H J N o 8 r K H M J S a u 1 5 z k b F K f i j + s X l W b G h U A A A A F t x 4 4 L c i e k l e 2 H O g Q J H O u p h X z 9 5 8 p n z n w n B F 2 A 2 b R S + Y L M A Y W W O 5 9 o e 2 R b 6 C f v d z I c B 3 8 A I p m E p 2 s s t W f 9 / k F k d J o E r v h 4 W N 0 t 5 t 7 C e m X + j Q A A A A N f E D C s C r l a N 9 / m T m e z 6 4 T 4 + H W + D 9 t y R h u g T / M L 3 g H + y 4 o h r c U Q p M Q x M J 4 t i l H F V p v t x q c I P O 1 V 8 e Q u e P t S y 8 M A = < / D a t a M a s h u p > 
</file>

<file path=customXml/itemProps1.xml><?xml version="1.0" encoding="utf-8"?>
<ds:datastoreItem xmlns:ds="http://schemas.openxmlformats.org/officeDocument/2006/customXml" ds:itemID="{F9913132-A98C-44A6-ABC5-6AF5B6E4579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MUKA HADAPAN</vt:lpstr>
      <vt:lpstr>JKR PATA 3A</vt:lpstr>
      <vt:lpstr>JKR PATA 3B</vt:lpstr>
      <vt:lpstr>JKR PATA 3C</vt:lpstr>
      <vt:lpstr>'JKR PATA 3A'!Print_Area</vt:lpstr>
      <vt:lpstr>'JKR PATA 3B'!Print_Area</vt:lpstr>
      <vt:lpstr>'JKR PATA 3C'!Print_Area</vt:lpstr>
      <vt:lpstr>'MUKA HADAPAN'!Print_Area</vt:lpstr>
      <vt:lpstr>'JKR PATA 3A'!Print_Titles</vt:lpstr>
      <vt:lpstr>'JKR PATA 3B'!Print_Titles</vt:lpstr>
      <vt:lpstr>'JKR PATA 3C'!Print_Titles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2024-03-29T08:55:11Z</dcterms:modified>
</cp:coreProperties>
</file>